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PCE-LPP-017-2025 PROTESIS\"/>
    </mc:Choice>
  </mc:AlternateContent>
  <xr:revisionPtr revIDLastSave="0" documentId="13_ncr:1_{E5716376-1836-4298-9168-6207DA7DA733}" xr6:coauthVersionLast="47" xr6:coauthVersionMax="47" xr10:uidLastSave="{00000000-0000-0000-0000-000000000000}"/>
  <bookViews>
    <workbookView xWindow="-120" yWindow="-120" windowWidth="20730" windowHeight="11040" activeTab="5" xr2:uid="{00000000-000D-0000-FFFF-FFFF00000000}"/>
  </bookViews>
  <sheets>
    <sheet name="A1 INJERTOS" sheetId="12" r:id="rId1"/>
    <sheet name="A2 RODILLA" sheetId="13" r:id="rId2"/>
    <sheet name="A3 CADERA" sheetId="14" r:id="rId3"/>
    <sheet name="A4 COLUMNA" sheetId="15" r:id="rId4"/>
    <sheet name="A5 TRAUMA" sheetId="11" r:id="rId5"/>
    <sheet name="A6 ARTROSCOPIA" sheetId="18" r:id="rId6"/>
  </sheets>
  <definedNames>
    <definedName name="_xlnm._FilterDatabase" localSheetId="3" hidden="1">'A4 COLUMNA'!#REF!</definedName>
    <definedName name="_xlnm._FilterDatabase" localSheetId="4" hidden="1">'A5 TRAUMA'!$A$10:$F$1039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i+TWbMGhXVu4trvsXTFfIej+NGnT0JdwHhsrknNLIoM="/>
    </ext>
  </extLst>
</workbook>
</file>

<file path=xl/calcChain.xml><?xml version="1.0" encoding="utf-8"?>
<calcChain xmlns="http://schemas.openxmlformats.org/spreadsheetml/2006/main">
  <c r="E1037" i="11" l="1"/>
  <c r="E1035" i="11"/>
  <c r="E1009" i="11"/>
  <c r="E996" i="11"/>
  <c r="E982" i="11"/>
  <c r="E969" i="11"/>
  <c r="E927" i="11"/>
  <c r="E923" i="11"/>
  <c r="E850" i="11"/>
  <c r="E845" i="11"/>
  <c r="E843" i="11"/>
  <c r="E839" i="11"/>
  <c r="E837" i="11"/>
  <c r="E834" i="11"/>
  <c r="E758" i="11"/>
  <c r="E745" i="11"/>
  <c r="E712" i="11"/>
  <c r="E688" i="11"/>
  <c r="E661" i="11"/>
  <c r="E615" i="11"/>
  <c r="E568" i="11"/>
  <c r="E518" i="11"/>
  <c r="E442" i="11"/>
  <c r="E395" i="11"/>
  <c r="E349" i="11"/>
  <c r="E302" i="11"/>
  <c r="E261" i="11"/>
  <c r="E217" i="11"/>
  <c r="E178" i="11"/>
  <c r="E95" i="11"/>
  <c r="E51" i="11"/>
  <c r="E72" i="15"/>
  <c r="E71" i="15"/>
  <c r="E70" i="15"/>
  <c r="E69" i="15"/>
  <c r="E68" i="15"/>
  <c r="E60" i="15"/>
  <c r="E53" i="15"/>
  <c r="E45" i="15"/>
  <c r="E44" i="15"/>
  <c r="E37" i="15"/>
  <c r="E30" i="15"/>
  <c r="E22" i="15"/>
  <c r="E15" i="15"/>
  <c r="E11" i="15"/>
  <c r="E48" i="14"/>
  <c r="E47" i="14"/>
  <c r="E46" i="14"/>
  <c r="E45" i="14"/>
  <c r="E44" i="14"/>
  <c r="E41" i="14"/>
  <c r="E38" i="14"/>
  <c r="E31" i="14"/>
  <c r="E21" i="14"/>
  <c r="E11" i="14"/>
  <c r="E26" i="13"/>
  <c r="E19" i="13"/>
  <c r="E11" i="13"/>
  <c r="F18" i="12"/>
  <c r="F17" i="12"/>
  <c r="F16" i="12"/>
  <c r="F15" i="12"/>
  <c r="F14" i="12"/>
  <c r="F13" i="12"/>
  <c r="F12" i="12"/>
  <c r="G20" i="12"/>
  <c r="F49" i="14"/>
  <c r="F73" i="15"/>
  <c r="F1039" i="11"/>
  <c r="F25" i="18"/>
  <c r="E25" i="18"/>
  <c r="F19" i="12"/>
  <c r="E30" i="13"/>
  <c r="E22" i="13"/>
  <c r="F15" i="13"/>
  <c r="E15" i="13"/>
  <c r="F11" i="13"/>
  <c r="F31" i="13" s="1"/>
  <c r="E896" i="11"/>
  <c r="E886" i="11"/>
  <c r="E486" i="11"/>
  <c r="F51" i="11"/>
  <c r="F11" i="18"/>
  <c r="E11" i="18"/>
  <c r="F20" i="12" l="1"/>
  <c r="E31" i="13"/>
  <c r="E1039" i="11"/>
  <c r="E73" i="15"/>
  <c r="E49" i="14"/>
</calcChain>
</file>

<file path=xl/sharedStrings.xml><?xml version="1.0" encoding="utf-8"?>
<sst xmlns="http://schemas.openxmlformats.org/spreadsheetml/2006/main" count="1462" uniqueCount="848">
  <si>
    <t>PENSIONES CIVILES DEL ESTADO DE CHIHUAHUA</t>
  </si>
  <si>
    <t>No. Partida</t>
  </si>
  <si>
    <t>Clave</t>
  </si>
  <si>
    <t xml:space="preserve">Descripción </t>
  </si>
  <si>
    <t>INJERTOS DE HUESO</t>
  </si>
  <si>
    <t>Despcripción</t>
  </si>
  <si>
    <t>A2-INJH1</t>
  </si>
  <si>
    <t>Frasco Hueso en  Chips  5cc</t>
  </si>
  <si>
    <t>A2-INJH2</t>
  </si>
  <si>
    <t>Frasco Hueso en Chips 10 cc</t>
  </si>
  <si>
    <t>A2-INJH3</t>
  </si>
  <si>
    <t>Frasco Hueso en Chips  15cc</t>
  </si>
  <si>
    <t>A2-INJH4</t>
  </si>
  <si>
    <t>Frasco Hueso en Chip 30cc</t>
  </si>
  <si>
    <t>A2-INJH9</t>
  </si>
  <si>
    <t>Matriz Osea 0.5cc</t>
  </si>
  <si>
    <t>A2-INJH10</t>
  </si>
  <si>
    <t>Matriz Osea 1CC</t>
  </si>
  <si>
    <t>A2-INJH11</t>
  </si>
  <si>
    <t>Matriz Osea 5CC</t>
  </si>
  <si>
    <t>A2-INJH12</t>
  </si>
  <si>
    <t>Matriz Osea 10CC</t>
  </si>
  <si>
    <t>RODILLA</t>
  </si>
  <si>
    <t>A4-RODI1</t>
  </si>
  <si>
    <t>A4-RODI1.1</t>
  </si>
  <si>
    <t>A4-RODI2</t>
  </si>
  <si>
    <t>A4-RODI3</t>
  </si>
  <si>
    <t>A4-RODI4</t>
  </si>
  <si>
    <t>A4-RODI5</t>
  </si>
  <si>
    <t>CADERA</t>
  </si>
  <si>
    <t>A5-CAD1</t>
  </si>
  <si>
    <t>A5-CAD2</t>
  </si>
  <si>
    <t>A5-CAD3</t>
  </si>
  <si>
    <t>A5-CAD4</t>
  </si>
  <si>
    <t>A5-CAD5</t>
  </si>
  <si>
    <t>Anillo de reforzamiento para acetabulo</t>
  </si>
  <si>
    <t>A5-CAD9</t>
  </si>
  <si>
    <t>Cemento con gentamicina o tobramicina</t>
  </si>
  <si>
    <t>A5-CAD10</t>
  </si>
  <si>
    <t>Cable de cerclaje de acero inoxidable o titanio con sistema de fijacion</t>
  </si>
  <si>
    <t>A5-CAD11</t>
  </si>
  <si>
    <t>Placa cable para cadera</t>
  </si>
  <si>
    <t>A5-CAD12</t>
  </si>
  <si>
    <t>A5-CAD14</t>
  </si>
  <si>
    <t xml:space="preserve">Espaciador de cemento anatómico de cadera </t>
  </si>
  <si>
    <t>COLUMNA</t>
  </si>
  <si>
    <t>A6-COL1-1</t>
  </si>
  <si>
    <t>PLACA CERVICAL</t>
  </si>
  <si>
    <t>TORNILLO DE TITANIO</t>
  </si>
  <si>
    <t>A6-COL1-2</t>
  </si>
  <si>
    <t>Jaula o espaciadora cervical, de peek o titanio, superficie dentada, recto o angulado, forma oblonga, de 3 a 8 mm de altura, que incluya caja cervicial de peek con altura de 5 a 10 mm con 6 grados de lordosis o rectas autobloqueadas, con medidas intermedias.</t>
  </si>
  <si>
    <t>A6-COL2</t>
  </si>
  <si>
    <t>TORNILLO TRANSPEDICULARES/GANCHO LAMINAR</t>
  </si>
  <si>
    <t>BARRA DE FIJACIÓN</t>
  </si>
  <si>
    <t>TRAVESAÑO AJUSTIABLE</t>
  </si>
  <si>
    <t>PLACA OCCIPITO</t>
  </si>
  <si>
    <t>A6-COL3</t>
  </si>
  <si>
    <t>TORNILLO TRANSPEDICULARES POLIAXIALES Y REDUCCIÓN/OPRESOR</t>
  </si>
  <si>
    <t>PLACA TIPO ARNES ANTEROLATERAL</t>
  </si>
  <si>
    <t>TORNILLO EXPANSIVO</t>
  </si>
  <si>
    <t>TORNILLO BLOQUEO</t>
  </si>
  <si>
    <t>A6-COL4</t>
  </si>
  <si>
    <t>TORNILLO TRANSPEDICULA POLIAXIAL</t>
  </si>
  <si>
    <t>TORNILLO TRANSPEDICULAR MONOAXIAL</t>
  </si>
  <si>
    <t>TORNILLO DE REDUCCIÓN</t>
  </si>
  <si>
    <t xml:space="preserve">Travesaño ajustable. </t>
  </si>
  <si>
    <t>A6-COL5</t>
  </si>
  <si>
    <t>TORNILLO POLIAXIAL</t>
  </si>
  <si>
    <t>TORNILLO DE BLOQUEO</t>
  </si>
  <si>
    <t>A6-COL6</t>
  </si>
  <si>
    <t xml:space="preserve">Implante para reemplazo vertebral telescopicamente ajustables, diámetro 20, 24 y 28 mm, altura ajustable entre 25 y 114 mm, piezas terminales intercambiables ajustables en ángulos de 0°, 5°, 8°, 10°, 13° y 16°,  de lordosis, fabricado de titanio. </t>
  </si>
  <si>
    <t>A6-COL7</t>
  </si>
  <si>
    <t>TORNILLO TRANSPENDICULAR POLIAXIAL</t>
  </si>
  <si>
    <t>BARRA</t>
  </si>
  <si>
    <t>A6-COL8</t>
  </si>
  <si>
    <t>TORNILLO TRANSPENDICULAR MONOAXIAL</t>
  </si>
  <si>
    <t>A6-COL8-1</t>
  </si>
  <si>
    <t>A6-COL8-2</t>
  </si>
  <si>
    <t>A6-COL9</t>
  </si>
  <si>
    <t>GANCHO PEDICULAR</t>
  </si>
  <si>
    <t>GANCHO LAMINAR</t>
  </si>
  <si>
    <t>TORNILLO MULTIAXIAL</t>
  </si>
  <si>
    <t>A6-COL10</t>
  </si>
  <si>
    <t xml:space="preserve">Prótesis cervical, reemplazo de disco para la columna cervical, con anclaje dentado, con centro de rotación variable, premontada. </t>
  </si>
  <si>
    <t>A6-COL12</t>
  </si>
  <si>
    <t xml:space="preserve">Sistema de cifloplastia con balón. </t>
  </si>
  <si>
    <t>A6-COL13</t>
  </si>
  <si>
    <t xml:space="preserve">Sistema de vertebroplastia. </t>
  </si>
  <si>
    <t>A6-COL15</t>
  </si>
  <si>
    <t>CAJA INTERSOMATICA INTERVERTEBRAL DE COLOCACION ANTERIOR LUMBAR</t>
  </si>
  <si>
    <t>Sistema</t>
  </si>
  <si>
    <t>A8-IMPT1</t>
  </si>
  <si>
    <t>SET DE PEQUEÑOS FRAGMENTOS QUE INCLUYA:</t>
  </si>
  <si>
    <t>Set de pequeños fragmentos</t>
  </si>
  <si>
    <t xml:space="preserve">Sacador de tornillo </t>
  </si>
  <si>
    <t>3.5mm placa de reconstrucción, orificios: 6, 8</t>
  </si>
  <si>
    <t xml:space="preserve">3.5 mm placa de compresión (pequeña), orificios: 3 y hasta 10 orificios </t>
  </si>
  <si>
    <t>Placa con collar (1/3 tubular), orificios:  2 al 10</t>
  </si>
  <si>
    <t>Placa (pequeña), oblicuo, orificios (vástago): 3,4,5</t>
  </si>
  <si>
    <t xml:space="preserve">Placa T (pequeña) oblicuo, orificios de cabeza 3, orificios (vástago): 3,4,5 </t>
  </si>
  <si>
    <t>Placa de Trebol, orificios (vástago): 3 y 4</t>
  </si>
  <si>
    <t>Arandela 7.0 mm</t>
  </si>
  <si>
    <t xml:space="preserve">Kirshner, 1.25, 1.6 y 2.0 mm con punta de 150 mm </t>
  </si>
  <si>
    <t xml:space="preserve">Broca de  2.5,2.7, 3.5 mm </t>
  </si>
  <si>
    <t xml:space="preserve">Screw forceps </t>
  </si>
  <si>
    <t>Machuelo de  3.5 y 4.0 mm</t>
  </si>
  <si>
    <t>3.5 mm tornillo cortical, diámetro decabeza: 6.0 mm, longitud: 10,12,14,16,18,20,22,24,26,28,30,32,34,36,38,40,45 y 50 mm</t>
  </si>
  <si>
    <t>4.0 mm tornillo esponjoso con rosca total, cabeza: 6.0 mm, longitud: 10,12,14,16,18,20 mm</t>
  </si>
  <si>
    <t>Tornillo esponjoso 4X22 mm cuerda C</t>
  </si>
  <si>
    <t>4.0 mm tornillo esponjoso con rosca total, cabeza:  6.0 mm, longitud: 24,26,28,30,35,40,45,50,55,60 mm</t>
  </si>
  <si>
    <t>4.0 mm tornillo esponjoso, rosca parcial,  6.0 mm. longitud: 10, 12,14,16,18,20,22,24,26,28,30,35,40,45,50 mm</t>
  </si>
  <si>
    <t>Rondana</t>
  </si>
  <si>
    <t xml:space="preserve">Sujetador de tornillo </t>
  </si>
  <si>
    <t xml:space="preserve">Punto de desarmador hexagonal pequeño y de conexión rápida  </t>
  </si>
  <si>
    <t xml:space="preserve">Desarmador Hexagonal pequeño </t>
  </si>
  <si>
    <t xml:space="preserve">Avellanador pequeño </t>
  </si>
  <si>
    <t xml:space="preserve">Regla de medición de clavos y tornillos </t>
  </si>
  <si>
    <t xml:space="preserve">Medidor de profundidad pequeño </t>
  </si>
  <si>
    <t xml:space="preserve">Pinza porta tornillos pequeños </t>
  </si>
  <si>
    <t xml:space="preserve">Dispositivo para doblar mini placas </t>
  </si>
  <si>
    <t xml:space="preserve">Triscador de pequeños fragmentos </t>
  </si>
  <si>
    <t>Pinza dobladora para mini placas</t>
  </si>
  <si>
    <t>Pinza tipo weber</t>
  </si>
  <si>
    <t>Perforadores</t>
  </si>
  <si>
    <t>Equipo de poder  con piezas de anclaje rapido</t>
  </si>
  <si>
    <t>Pinzas de reduccion</t>
  </si>
  <si>
    <t xml:space="preserve">Guias para broca </t>
  </si>
  <si>
    <t xml:space="preserve">Pinza autocentrante y sujetadora de placas </t>
  </si>
  <si>
    <t xml:space="preserve">Pinza de reducción </t>
  </si>
  <si>
    <t xml:space="preserve">Elevadores de periostio </t>
  </si>
  <si>
    <t xml:space="preserve">Separador mini hohmann y hoffman </t>
  </si>
  <si>
    <t>A8-IMPT2</t>
  </si>
  <si>
    <t>SET DE PLACA ANOTOMICA PARA CLAVICULA DISTAL</t>
  </si>
  <si>
    <t>Set de placa anatómica para clavicula distal.</t>
  </si>
  <si>
    <t>Aditamento Sujetador de Tornillo Pequeño</t>
  </si>
  <si>
    <t>Avellanador 3.5/4.2</t>
  </si>
  <si>
    <t>Barra Dobladora</t>
  </si>
  <si>
    <t>Broca 2.0 mm. (5/64 ")</t>
  </si>
  <si>
    <t xml:space="preserve">Broca 2.5 sin anclaje rápido de 11 cm </t>
  </si>
  <si>
    <t>Broca 2.8 mm. (7/64 ")</t>
  </si>
  <si>
    <t xml:space="preserve">Broca 3.2 sin anclaje rápido de 11 cm </t>
  </si>
  <si>
    <t>Broca 3.5 mm. (9/64 ")</t>
  </si>
  <si>
    <t>Desarmador 2.5 para tornillo 3.5/4.0</t>
  </si>
  <si>
    <t>Elevador de periostio 9 Y 12 mm</t>
  </si>
  <si>
    <t>Extractor de tornillo barrido para tornillo de 3.5</t>
  </si>
  <si>
    <t>Guía de broca  doble 2.5/3.5</t>
  </si>
  <si>
    <t>Guia de broca  doble 2.7/4.0</t>
  </si>
  <si>
    <t>Guía de Broca 2.0</t>
  </si>
  <si>
    <t>Guía neutrada excéntrica 2.5</t>
  </si>
  <si>
    <t xml:space="preserve">Machuelo con mango en T 2.7 mm </t>
  </si>
  <si>
    <t xml:space="preserve">Machuelo con mango en T 3.5 mm </t>
  </si>
  <si>
    <t>Machuelo con mango en T 4.0 mm</t>
  </si>
  <si>
    <t>Machuelo cortical de acople rapido 2.7,3.5 mm.</t>
  </si>
  <si>
    <t>Machuelo esponjoso de acople rapido 4.0 mm.</t>
  </si>
  <si>
    <t>Manga Machuelo/Guía Broca/3.5 mm.</t>
  </si>
  <si>
    <t>Mango de Machuelo Pequeño</t>
  </si>
  <si>
    <t xml:space="preserve">Mango desarmador 2.5 para tornillo 3.5/4.0 </t>
  </si>
  <si>
    <t>Mango desarmador 2.5 para tornillo 3.5 con torque</t>
  </si>
  <si>
    <t>Medidor de Profundidad Pequeño</t>
  </si>
  <si>
    <t>Pinza autocentrantes de 19 cm de largo</t>
  </si>
  <si>
    <t>Pinza Dobladora</t>
  </si>
  <si>
    <t xml:space="preserve">Pinza multidentada 16 cm </t>
  </si>
  <si>
    <t>Pinza Sujetadora de Hueso</t>
  </si>
  <si>
    <t>Pinza Sujetadora de Placas</t>
  </si>
  <si>
    <t xml:space="preserve">Pinza tipo campo mediana 18 cm </t>
  </si>
  <si>
    <t>Punta desarmador 2.5 para tornillo 3.5/4.0 acople rapido</t>
  </si>
  <si>
    <t>Triscadores para pequeños fragmentos DCP/recostrucción 17 cm</t>
  </si>
  <si>
    <t>Perforadores canulados grado medico, con dispositivo de transferencia de bateria recargable, chuck y llave para chuck</t>
  </si>
  <si>
    <t>Baterias recargables para equipo de poder</t>
  </si>
  <si>
    <t>Cargador para baterias recargables</t>
  </si>
  <si>
    <t xml:space="preserve">Placas bloqueadas, anatómica, para clavícula medial. De 6 a 10 orificios. Incluye medidas intermedias entre las especificadas. La seleccion del material y las medidas estara a cargo de las unidades de atencion, de acuerdo a sus necesidades. </t>
  </si>
  <si>
    <t xml:space="preserve">Placas bloqueadas, anatómica, para clavícula diafisaria. De 6 a 12 orificios. Incluye medidas intermedias entre las especificadas. La seleccion del material y las medidas estara a cargo de las unidades de atencion, de acuerdo a sus necesidades. </t>
  </si>
  <si>
    <t xml:space="preserve"> Tornillos de bloqueo, de 2.7 a 3.5 mm de diámetro y longitud de 10 a 60 mm. Incluye medidas intermedias entre las especificadas. La seleccion del material y las medidas estara a cargo de las unidades de atencion, de acuerdo a sus necesidades.</t>
  </si>
  <si>
    <t>Tornillos para hueso cortical, de 2.7 a 3.5 mm de diámetro. longitud: de 10.0 mm a 110.0 mm. Incluye medidas intermedias entre las especificadas. La seleccion del material y las medidas estara a cargo de las unidades de atencion, de acuerdo a sus necesidades.</t>
  </si>
  <si>
    <t>A8-IMPT3</t>
  </si>
  <si>
    <t>SET DE PLACAS HUMERO PROXIMAL</t>
  </si>
  <si>
    <t>Tornillos para hueso esponjoso, con cabeza esferoidal, diámetro de la rosca 4.0 mm. Rosca parcial. longitud: de 10.0 mm a 60.0 mm. Incluye medidas intermedias entre las especificadas. La seleccion del material y las medidas estara a cargo de las unidades de atencion, de acuerdo a sus necesidades.</t>
  </si>
  <si>
    <t>Tornillos para hueso esponjoso, con cabeza esferoidal, diámetro de la rosca 4.0 mm. Rosca completa. longitud: de 10.0 mm a 60.0 mm. Incluye medidas intermedias entre las especificadas. La seleccion del material y las medidas estara a cargo de las unidades de atencion, de acuerdo a sus necesidades.</t>
  </si>
  <si>
    <t>Elevador de periostio 9, 12 mm</t>
  </si>
  <si>
    <t>Guía de broca  doble 2.5/3.5 Y  2.7/4.0</t>
  </si>
  <si>
    <t>Machuelo con mango en T 2.7, 3.5 Y 4.0 MM</t>
  </si>
  <si>
    <t xml:space="preserve">Machuelo cortical de acople rapido 2.7 , 3.5mm </t>
  </si>
  <si>
    <t>Plantilla guia para tornillos proximales con conector a la placa</t>
  </si>
  <si>
    <t xml:space="preserve">Baterias recargables para equipo de poder y equipo de poder , cargador de baterias recargables </t>
  </si>
  <si>
    <t>A8-IMPT4</t>
  </si>
  <si>
    <t>Set de placa anatómica para húmero distal y olecranon.</t>
  </si>
  <si>
    <t>Placa anatómica para húmero distal y olecranon.</t>
  </si>
  <si>
    <t xml:space="preserve">Broca 2.5 y 3.2  sin anclaje rápido de 11 cm </t>
  </si>
  <si>
    <t>MINI SIERRA</t>
  </si>
  <si>
    <t>Elevador de periostio 9 y 12 mm</t>
  </si>
  <si>
    <t xml:space="preserve">Pinza Sujetadora de Hueso y placas </t>
  </si>
  <si>
    <t>A8-IMPT5</t>
  </si>
  <si>
    <t>Set de placa anatómica para radio próximal.</t>
  </si>
  <si>
    <t>Placa anatomica de titanio  para cabeza de radio de 2 a 4 orificios  derecha e izquierda</t>
  </si>
  <si>
    <t xml:space="preserve">Placa anatomica para el cuello del radio de titanio de  dos a 4 orificios derecha e izquierda </t>
  </si>
  <si>
    <t>Tornillos de cortical 2.0 autorroscantes de longitudes de 6 a 30mm</t>
  </si>
  <si>
    <t>Tornillos de cortical 2.4 mm autorroscantes de longitudes de 6 a 30 mm</t>
  </si>
  <si>
    <t>Tornillos de bloqueo 2.4 autorroscantes de longitudes de 6 a 30 mm</t>
  </si>
  <si>
    <t>Tornillos de cortical 2.7 autorroscantes de 10 a 30 mm</t>
  </si>
  <si>
    <t>Mango de anclaje rapido</t>
  </si>
  <si>
    <t xml:space="preserve">Vaina sujecion para tornillos </t>
  </si>
  <si>
    <t>Pieza desatornillador autosujetante.</t>
  </si>
  <si>
    <t xml:space="preserve">Broca de  1.8,2.0 , 2.5,2.7, 3.5 mm </t>
  </si>
  <si>
    <t>Pinza dobladora para placas</t>
  </si>
  <si>
    <t>pinza tipo weber</t>
  </si>
  <si>
    <t>perforadores</t>
  </si>
  <si>
    <t>equipo de poder  con piezas de anclaje rapido</t>
  </si>
  <si>
    <t>pinzas de reduccion</t>
  </si>
  <si>
    <t>Guia de broca</t>
  </si>
  <si>
    <t>A8-IMPT6</t>
  </si>
  <si>
    <t>Set de placa anatomica de radio distal de titanio . Que incluya :</t>
  </si>
  <si>
    <t>Set de placas bloqueadas de radio distal.</t>
  </si>
  <si>
    <t xml:space="preserve">Pinza osea </t>
  </si>
  <si>
    <t>Separador mini hohmann</t>
  </si>
  <si>
    <t>Atornillador para perno</t>
  </si>
  <si>
    <t xml:space="preserve">guia de taladro </t>
  </si>
  <si>
    <t>Mango modular</t>
  </si>
  <si>
    <t>Tornillos de cortical de bloqueo de 2.4 a 2.7 mm. Longitud de 8.0 mm a 30.0 mm. Incluye medidas intermedias entre las especificadas. La seleccion del material y las medidas estara a cargo de las unidades de atencion, de acuerdo a sus necesidades.</t>
  </si>
  <si>
    <t>Tornillos de cortical de 2.4 a 2.7 mm. Longitud de 8.0 mm a 30.0 mm. Incluye medidas intermedias entre las especificadas. La seleccion del material y las medidas estara a cargo de las unidades de atencion, de acuerdo a sus necesidades.</t>
  </si>
  <si>
    <t>Guia para tejidos blandos</t>
  </si>
  <si>
    <t>Soporte para tornillo</t>
  </si>
  <si>
    <t>Doblador de placa</t>
  </si>
  <si>
    <t xml:space="preserve">Placa anatomica bloqueada  de angulo variable para radio distal derecha e izquierda , estrecha  estandar y ancha. De 3 a 10 orificios.de titanio </t>
  </si>
  <si>
    <t>A8-IMPT7</t>
  </si>
  <si>
    <t>Set de placas bloqueadas de cubito distal.</t>
  </si>
  <si>
    <t>Kischner</t>
  </si>
  <si>
    <t>A8-IMPT8</t>
  </si>
  <si>
    <t>Set de acetabulo y pelvis.</t>
  </si>
  <si>
    <t>Placas para reconstrucción de titanio, curva moldeables, en 3 planos para tornillos de 3.5 mm de diámetro. número de orificios: de 5 a 22. Incluye medidas intermedias entre las especificadas. La seleccion del material y las medidas estara a cargo de las unidades de atencion, de acuerdo a sus necesidades.</t>
  </si>
  <si>
    <t xml:space="preserve">Brocas  y destornillador para pelvis </t>
  </si>
  <si>
    <t>Separadores  hoffmann</t>
  </si>
  <si>
    <t xml:space="preserve">Tornillos canulados 6.5 y 7.0 mm de diámetro hasta 100 o 150 mm </t>
  </si>
  <si>
    <t xml:space="preserve">pinza de reduccion pelvica para tornillos jungvluth  sierra </t>
  </si>
  <si>
    <t>pinzas de weber grandes</t>
  </si>
  <si>
    <t xml:space="preserve">Triscadores </t>
  </si>
  <si>
    <t xml:space="preserve">pinzas de weber grandes </t>
  </si>
  <si>
    <t xml:space="preserve">pinza de reduccion pelvica para tornillos jungvluth  </t>
  </si>
  <si>
    <t xml:space="preserve">SIERRA </t>
  </si>
  <si>
    <t>Desarmador Hexagonal</t>
  </si>
  <si>
    <t xml:space="preserve">Avellanador </t>
  </si>
  <si>
    <t xml:space="preserve">Medidor de profundidad </t>
  </si>
  <si>
    <t>Pinza porta tornillos</t>
  </si>
  <si>
    <t xml:space="preserve">Dispositivo para doblar  placas </t>
  </si>
  <si>
    <t>Triscador</t>
  </si>
  <si>
    <t xml:space="preserve">Set de pinzas de reducción pelvica </t>
  </si>
  <si>
    <t>A8-IMPT9</t>
  </si>
  <si>
    <t>Set de placas tobillo en todas sus presentaciones.</t>
  </si>
  <si>
    <t>Elevador de periostio 12 mm</t>
  </si>
  <si>
    <t>Elevador de periostio 9 mm</t>
  </si>
  <si>
    <t>Machuelo cortical de acople rapido 2.7 mm.</t>
  </si>
  <si>
    <t>Machuelo cortical de acople rapido 3.5 mm.</t>
  </si>
  <si>
    <t>A8-IMPT10</t>
  </si>
  <si>
    <t>Set de placas para pie.</t>
  </si>
  <si>
    <t>Baterias recargables para equipo de poder y equipo de poder  y cargador para baterias recargables</t>
  </si>
  <si>
    <t>A8-IMPT11</t>
  </si>
  <si>
    <t xml:space="preserve">Set de Mini fragmentos 1.5 mm bloqueados y no bloqueados </t>
  </si>
  <si>
    <t>Sistema de fijacion de mini fragmentos full set  de titanio(placas  1.0, 1.4, 1.6, 2.0, 2.4 mm asi como sus tornillos de mismas medidas)</t>
  </si>
  <si>
    <t>Elevador de periostio</t>
  </si>
  <si>
    <t>Pinzas de reduccion 0.86 mm y 1.1 mm</t>
  </si>
  <si>
    <t>Retractor</t>
  </si>
  <si>
    <t>Set de grandes fragmentos.</t>
  </si>
  <si>
    <t>Placa T grande,orificios (vástago):  4, 6 y 8  de titanio</t>
  </si>
  <si>
    <t>Broca de 3.2mm y 4.5 mm</t>
  </si>
  <si>
    <t>Machuelo de 4.5mm y 6.5 mm</t>
  </si>
  <si>
    <t>4.5mm Tornillo cortical, díametro de cabeza: 8.0mm, longitud: 14, 16,18,20,22,24,26,28,30,32,34,36,38,40,42,44,4,48,50,52,54,56,58,60,62,64,66,68 y 70 mm.</t>
  </si>
  <si>
    <t>Turca para tornillo cortical</t>
  </si>
  <si>
    <t xml:space="preserve">Sujetador de tornillo para desarmador grande </t>
  </si>
  <si>
    <t xml:space="preserve">Punta de desarmador hexagonal grande y desarmador  </t>
  </si>
  <si>
    <t xml:space="preserve">Avellanador grande </t>
  </si>
  <si>
    <t>Regla para medir clavos y tornillos</t>
  </si>
  <si>
    <t>Medidor de profundidad</t>
  </si>
  <si>
    <t xml:space="preserve">Pinza porta tornillos </t>
  </si>
  <si>
    <t>Gancho agudo</t>
  </si>
  <si>
    <t xml:space="preserve">Llave mixta y varilla llave </t>
  </si>
  <si>
    <t>Broca cilindrica de 100 a 225 mm</t>
  </si>
  <si>
    <t xml:space="preserve">Pinza autocentrante y multidentada </t>
  </si>
  <si>
    <t xml:space="preserve">Pinza de reducción  </t>
  </si>
  <si>
    <t xml:space="preserve">Guía sencilla y doble  </t>
  </si>
  <si>
    <t xml:space="preserve">Elevador angosto y ancho para periostio </t>
  </si>
  <si>
    <t>Pinza erina</t>
  </si>
  <si>
    <t>Separador hohmann</t>
  </si>
  <si>
    <t>Set de placas bloqueadas grandes fragmentos.</t>
  </si>
  <si>
    <t>Placa L izquierdo y derecho orificios (vástago) 4 bloqueda de titanio</t>
  </si>
  <si>
    <t>Placa T grande, orificios (vástago): 4, 6 y 8 bloqueda de titanio</t>
  </si>
  <si>
    <t xml:space="preserve">Broca de 3.2 mm y 4.5 mm </t>
  </si>
  <si>
    <t>Machuelo de 4.5 mm y  6.5 mm</t>
  </si>
  <si>
    <t>Avellanador 4.5/6.7</t>
  </si>
  <si>
    <t>Broca 3.2 sin anclaje rápido de 15 cm</t>
  </si>
  <si>
    <t>Broca 4.5 sin anclaje rápido de 15 cm</t>
  </si>
  <si>
    <t>Cinceles de lambotte</t>
  </si>
  <si>
    <t>Cizaya</t>
  </si>
  <si>
    <t>Cucharillas</t>
  </si>
  <si>
    <t>Desarmador 3.5 para tornillo 4.5/6.5</t>
  </si>
  <si>
    <t>Elevador de periostio 15 mm</t>
  </si>
  <si>
    <t xml:space="preserve">Elevador de periostio 9 mm </t>
  </si>
  <si>
    <t>Extractor de tornillo barrido para tornillo de 4.5</t>
  </si>
  <si>
    <t>Gubias</t>
  </si>
  <si>
    <t>Guia de broca doble 4.5 /6.5</t>
  </si>
  <si>
    <t>Guía neutra  excentrica  3.2</t>
  </si>
  <si>
    <t>Legra</t>
  </si>
  <si>
    <t>Machuelo 4.5 mm de acople rapido</t>
  </si>
  <si>
    <t>Machuelo 6.5 mm de acople rapido</t>
  </si>
  <si>
    <t>Machuelo con mango en t 4.5 mm</t>
  </si>
  <si>
    <t>Machuelo con mango en t 6.5 mm</t>
  </si>
  <si>
    <t>Mango desarmador 3.5 para tornillo 4.5/5.0 con torque</t>
  </si>
  <si>
    <t>Martillo</t>
  </si>
  <si>
    <t>Medidor de profundidad grande</t>
  </si>
  <si>
    <t>Osteotomos</t>
  </si>
  <si>
    <t>Pinza lowman</t>
  </si>
  <si>
    <t>Pinza multidentada 22 cm</t>
  </si>
  <si>
    <t xml:space="preserve">Pinza tipo campo mediana 19 mm </t>
  </si>
  <si>
    <t>Pinza verbruge</t>
  </si>
  <si>
    <t xml:space="preserve">Pinzas autocentrante 26 cm largo </t>
  </si>
  <si>
    <t>Protector de piel p/ 3.5 y 4.5</t>
  </si>
  <si>
    <t>Punta desarmador 3.5 para tornillo 4.5/6.5 acople rapido</t>
  </si>
  <si>
    <t>Separador benett</t>
  </si>
  <si>
    <t>Separador howmann chicos</t>
  </si>
  <si>
    <t>Separador howmann grandes</t>
  </si>
  <si>
    <t>Separador volkmann</t>
  </si>
  <si>
    <t>Triscadores para grandes fragmentos</t>
  </si>
  <si>
    <t>Baterias recargables para equipo de poder Cargador para baterias recargables</t>
  </si>
  <si>
    <t>Tornillo de bloqueo de 7.3 mm, canulado, de aleación de titanio o aceroinoxidable, autoperforante, para placa bloqueada. Longitud de 30 mm a 100.0 mm. Incluye medidas intermedias entre las especificadas.  La seleccion del material y las medidas estara a cargo de las unidades de atencion, de acuerdo a sus necesidades.</t>
  </si>
  <si>
    <t>Tornillos de bloqueo de 5.0 mm. Longitud de 14.0 mm a 90.0 mm. Incluye medidas intermedias entre las especificadas. La seleccion del material y las medidas estara a cargo de las unidades de atencion, de acuerdo a sus necesidades.</t>
  </si>
  <si>
    <t>Tornillos para hueso cortical, de 4.5 mm de diámetro. longitud: de 14.0 mm a 94.0 mm. Incluye medidas intermedias entre las especificadas. La seleccion del material y las medidas estara a cargo de las unidades de atencion, de acuerdo a sus necesidades.</t>
  </si>
  <si>
    <t>Tornillos para hueso esponjoso, con diámetro de 6.5 mm, con cabeza esferoidal y rosca de 16 mm. longitud: de 30.0 mm a 110.0 mm. Incluye medidas intermedias entre las especificadas. La seleccion del material y las medidas estara a cargo de las unidades de atencion, de acuerdo a sus necesidades.</t>
  </si>
  <si>
    <t>Tornillos para hueso esponjoso, con diámetro de 6.5 mm, con cabeza esferoidal y rosca de 32 mm. longitud: de 30.0 mm a 110.0 mm. Incluye medidas intermedias entre las especificadas. La seleccion del material y las medidas estara a cargo de las unidades de atencion, de acuerdo a sus necesidades.</t>
  </si>
  <si>
    <t>Tornillos para hueso esponjoso, con diámetro de 6.5 mm, con cabeza esferoidal y rosca total. longitud: de 30.0 mm a 110.0 mm. Incluye medidas intermedias entre las especificadas. La seleccion del material y las medidas estara a cargo de las unidades de atencion, de acuerdo a sus necesidades.</t>
  </si>
  <si>
    <t>Guia para tornillo 7.3 mm</t>
  </si>
  <si>
    <t>A8-IMPT15</t>
  </si>
  <si>
    <t>Set de placa anatómica de femur proximal.</t>
  </si>
  <si>
    <t>Placa anatomica bloqueada 4.5/5.0 mm para femur proximal de titanio  de contacto limitado de izquierda a derecha, Porcion proximal de la placa premoldeada para adaptarse al femur proximal. Longitud de 4 a 17 orificios. Incluye medidas intermedias entre las especificadas. La seleccion del material y las medidas estara a cargo de las unidades de atencion, de acuerdo a sus necesidades.</t>
  </si>
  <si>
    <t>A8-IMPT16</t>
  </si>
  <si>
    <t>Set de placa anatómica para femur distal.</t>
  </si>
  <si>
    <t>Plantilla guia para tornillos distales con conector a la placa</t>
  </si>
  <si>
    <t>A8-IMPT17</t>
  </si>
  <si>
    <t>Set de placa anatómica para tibia proximal.</t>
  </si>
  <si>
    <t>Tornillos corticales de 20 mm a 100 mm</t>
  </si>
  <si>
    <t>Tornillos corticales bloqueados de 20 mm a 100 mm</t>
  </si>
  <si>
    <t>Tornillos esponjosos de 20 mm a 100 mm</t>
  </si>
  <si>
    <t xml:space="preserve">canulados 6.0  y 6.5  y 7.0 con arandelas </t>
  </si>
  <si>
    <t>Tornillos esponjosos bloqueados de 20 mm a 100 mm</t>
  </si>
  <si>
    <t>Brocas 2.5, 2.7, 3.2 y 3.5</t>
  </si>
  <si>
    <t xml:space="preserve">Desarmador </t>
  </si>
  <si>
    <t xml:space="preserve">Punta desarmador montable </t>
  </si>
  <si>
    <t xml:space="preserve">Protector de tejidos </t>
  </si>
  <si>
    <t>Guia para tornillo bloqueado</t>
  </si>
  <si>
    <t xml:space="preserve">Gubias </t>
  </si>
  <si>
    <t>kirshner</t>
  </si>
  <si>
    <t>A8-IMPT18</t>
  </si>
  <si>
    <t>Set de placa anatómica para tibia distal</t>
  </si>
  <si>
    <t>Set de placa anatómica para tibia distal.</t>
  </si>
  <si>
    <t xml:space="preserve">Tornillos esponjosos  4.0 x 10mm a 4.0 x 70 mm </t>
  </si>
  <si>
    <t xml:space="preserve">Tornillos esponjosos bloqueados  4.0 x 10mm a 4.0 x 70 mm </t>
  </si>
  <si>
    <t>Tornillos esponjosos  4.0 x 10mm a 4.0 x 70 mm rosca parcial</t>
  </si>
  <si>
    <t>Broca 2.5, 2.7 y 3.5</t>
  </si>
  <si>
    <t>Desarmador manual</t>
  </si>
  <si>
    <t>Protector de tejidos</t>
  </si>
  <si>
    <t xml:space="preserve">Medidor de profundidad osea </t>
  </si>
  <si>
    <t>Pinza reductora erina</t>
  </si>
  <si>
    <t xml:space="preserve">Pinza reductora tipo erina dentada </t>
  </si>
  <si>
    <t>Avellanador</t>
  </si>
  <si>
    <t>Machuelo</t>
  </si>
  <si>
    <t xml:space="preserve">Triscador </t>
  </si>
  <si>
    <t>A8-IMPT19</t>
  </si>
  <si>
    <t>Set placa dhs-dcs.</t>
  </si>
  <si>
    <t xml:space="preserve">Placa DHS de 135º con orificio DCP. Para cadera  de 2,3,4,5,6,8,10,12,14 y 16 orificios </t>
  </si>
  <si>
    <t>Placa DHS tubo corto de 135º con orificios  DCP para cadera  de 4,5,6 y 7 orificios</t>
  </si>
  <si>
    <t>Placa DHS de 140º con orificios DCP para cadera de 2,4,5 y 6 orificios</t>
  </si>
  <si>
    <t xml:space="preserve">Placa DHS de 145º con orificios DCP para cadera de 2,4,5 y 6 orificios </t>
  </si>
  <si>
    <t>Placa DHS de 150º con orificios  DCP para cadera de 2,4,5,6,8,10 y 12 orificios</t>
  </si>
  <si>
    <t>Placa DHS de 95º con orificio DCP de 2,,4,5,6,7,8,9,10,12,14 y 16 orificios</t>
  </si>
  <si>
    <t xml:space="preserve">Tornillo de cierre cabeza hexagonal </t>
  </si>
  <si>
    <t>Tornillo deslizante DHS-DCS de 50,55,60,65,70,75,80,85,90,95.100,105,110,115,120,125,130,135,140,145 mm.</t>
  </si>
  <si>
    <t xml:space="preserve">Pinza para sujetar tornillos </t>
  </si>
  <si>
    <t>Desarmador grande hexagonal</t>
  </si>
  <si>
    <t xml:space="preserve">Machuelo </t>
  </si>
  <si>
    <t xml:space="preserve">Broca cilindrica  3.5 y 4.5 mm </t>
  </si>
  <si>
    <t>Mango para guias fijas</t>
  </si>
  <si>
    <t>Guia fijas de 95º</t>
  </si>
  <si>
    <t>Guia fija de 135º</t>
  </si>
  <si>
    <t>Guia doble</t>
  </si>
  <si>
    <t>Guia doble de carga y neutral</t>
  </si>
  <si>
    <t xml:space="preserve">Guia ajustable para clavos calibrados </t>
  </si>
  <si>
    <t>Broca canulada escalonada</t>
  </si>
  <si>
    <t>Clavo guia calibrado con punta roscada</t>
  </si>
  <si>
    <t>Medidor acanalado para clavo guia calibrado</t>
  </si>
  <si>
    <t>Guia con camisa para placa tubo y tornillo deslizante</t>
  </si>
  <si>
    <t>Llave en T de insercion - extraccion para tornillo deslizante</t>
  </si>
  <si>
    <t xml:space="preserve">Impactor para placa tubo </t>
  </si>
  <si>
    <t>Rima graduada para tornillo deslizante</t>
  </si>
  <si>
    <t>Rima DHS para placa tubo</t>
  </si>
  <si>
    <t xml:space="preserve">Rima DCS para placa tubo supracondilar </t>
  </si>
  <si>
    <t>Machuelo en  T para tornillo deslizante</t>
  </si>
  <si>
    <t>A8-IMPT20</t>
  </si>
  <si>
    <t>Set de protesis de thompson acero.</t>
  </si>
  <si>
    <t>Protesis de thompson para cadera  diametro 38-56 mm</t>
  </si>
  <si>
    <t>Tirabuzon</t>
  </si>
  <si>
    <t xml:space="preserve">Impactor para protesis </t>
  </si>
  <si>
    <t xml:space="preserve">Mango en t para cabezal de prueba </t>
  </si>
  <si>
    <t>Cabeza de prueba 38-56 mm</t>
  </si>
  <si>
    <t xml:space="preserve">Sierra grado medico </t>
  </si>
  <si>
    <t>Esccofina para femur</t>
  </si>
  <si>
    <t>Barra de tommy</t>
  </si>
  <si>
    <t>Separadores  hohmann</t>
  </si>
  <si>
    <t>Cemento  quirurgico 40 grs  con antibiotico</t>
  </si>
  <si>
    <t xml:space="preserve">Aditamento distal c/tornillo </t>
  </si>
  <si>
    <t>Alambre guía con punta roscada  de 2.4</t>
  </si>
  <si>
    <t>Broca 7.0/4.0 c/tope/5.0/6.3</t>
  </si>
  <si>
    <t xml:space="preserve">Broca con mango en “T“ </t>
  </si>
  <si>
    <t>Camisa 6.3</t>
  </si>
  <si>
    <t>Camisa exterior de 10.0</t>
  </si>
  <si>
    <t>Camisa exterior de 11.0</t>
  </si>
  <si>
    <t>Camisa exterior para palpador</t>
  </si>
  <si>
    <t>Camisa interior 2.7/4.2/5.2/7.1</t>
  </si>
  <si>
    <t>Desarmador  mango “T“ p/perno  titanio gama</t>
  </si>
  <si>
    <t xml:space="preserve">Desarmador 4.5 con mango “T“ </t>
  </si>
  <si>
    <t>Desarmador p/tornillo deslizante c/suajador</t>
  </si>
  <si>
    <t>Dilatador 8.0/9.0</t>
  </si>
  <si>
    <t>Dispositivo de bloqueo  distal para  palpador</t>
  </si>
  <si>
    <t>Dispositivo distal</t>
  </si>
  <si>
    <t>Extractor de clavo móvil</t>
  </si>
  <si>
    <t>Guía</t>
  </si>
  <si>
    <t>Impactador canulado</t>
  </si>
  <si>
    <t>Impactador con tope</t>
  </si>
  <si>
    <t>Llave allen de 14 cm y 4.6 cm</t>
  </si>
  <si>
    <t>Machuelo con mango en “T“</t>
  </si>
  <si>
    <t>Medidor de alambre guía</t>
  </si>
  <si>
    <t>Medidor de profundidad con protector</t>
  </si>
  <si>
    <t>Palpador en “T”</t>
  </si>
  <si>
    <t>Probador de bloqueo</t>
  </si>
  <si>
    <t>Punzón iniciador</t>
  </si>
  <si>
    <t>Regleta de bloqueo proximal en “U“ Regleta recostrucción/retrogado Regleta P/bloque distal</t>
  </si>
  <si>
    <t>Regleta de reconstruccion/retrogrado</t>
  </si>
  <si>
    <t>Rima rigida #8, 9, 10, 11, 12, 13, 14</t>
  </si>
  <si>
    <t xml:space="preserve">Suajador de clavo </t>
  </si>
  <si>
    <t>Tornillo para  regleta</t>
  </si>
  <si>
    <t>Set de clavo femur titanio.</t>
  </si>
  <si>
    <t>Clavos intramedulares para fémur. Canulados, bloqueados, aleación de titanio, con guía externa de localización de orificios. Diámetro de 10.0 mm a 12.0 mm, longitud de 320.0 mm a 420.0 mm. Incluye medidas intermedias entre las especificadas. La selección del material estará a cargo de las unidades de atención, de acuerdo a sus necesidades.</t>
  </si>
  <si>
    <t>Pernos o tornillo roscado para bloqueo distal, del clavo sólido o canulado no fresado para fémur. Longitud de 30.0 mm a 80.0 mm. Incluye medidas intermedias entre las especificadas. La seleccion del material y las medidas estara a cargo de las unidades de atencion, de acuerdo a sus necesidades.</t>
  </si>
  <si>
    <t>Tornillos de cierre para los clavos que lo requieran. Prolongación: 0 mm a 20 mm. Incluye medidas intermedias entre las especificadas. La seleccion del material y las medidas estara a cargo de las unidades de atencion, de acuerdo a sus necesidades.</t>
  </si>
  <si>
    <t>A8-IMPT24</t>
  </si>
  <si>
    <t>Set de clavo tibia titanio.</t>
  </si>
  <si>
    <t>Clavos intramedulares para tibia. Sólidos ó canulados,  de titanio, con posibilidad de bloqueo proximal y distal. Con o sin regleta de localización de orificios distales y proximales. Diámetro de 9.0 mm a 10.0 mm, longitud de 260.0 mm a 380.0 mm. Incluye medidas intermedias entre las especificadas. La selección del material estará a cargo de las unidades de atención, de acuerdo a sus necesidades.</t>
  </si>
  <si>
    <t>Pernos roscado para bloqueo del clavo de tibia, sólido o canulado, de acero inoxidable al alto nitrógeno o aleación de titanio. Longitud de 20.0 mm a 70.0 mm. Incluye medidas intermedias entre las especificadas. La selección del material estará a cargo de las unidades de atención, de acuerdo a sus necesidades.</t>
  </si>
  <si>
    <t>Tapón proximal de seguridad para el sistema de enclavado intramedular. La seleccion del material y las medidas estara a cargo de las unidades de atencion, de acuerdo a sus necesidades.</t>
  </si>
  <si>
    <t>Broca 5.0 con mango en T</t>
  </si>
  <si>
    <t>Broca larga anclaje rápido</t>
  </si>
  <si>
    <t>Broca larga con anclaje rápido 6.3</t>
  </si>
  <si>
    <t>Camisa interior 10.0  mm</t>
  </si>
  <si>
    <t>Camisa interior 4.2</t>
  </si>
  <si>
    <t>Camisa interior 5.2</t>
  </si>
  <si>
    <t>Camisa interior 6.3</t>
  </si>
  <si>
    <t>Desarmador  en T 4.5</t>
  </si>
  <si>
    <t>Dispositivo de bloqueo  distal p/palpador</t>
  </si>
  <si>
    <t>Dispositivo de bloqueo  proximal</t>
  </si>
  <si>
    <t>Dispositivo de bloqueo distal</t>
  </si>
  <si>
    <t>Llave allen chica</t>
  </si>
  <si>
    <t>Llave allen grande</t>
  </si>
  <si>
    <t>Machuelo con mango en T</t>
  </si>
  <si>
    <t>Palpador  en T</t>
  </si>
  <si>
    <t>Punzon iniciador</t>
  </si>
  <si>
    <t>Punzon pequeño 7.0 mm</t>
  </si>
  <si>
    <t>Regleta</t>
  </si>
  <si>
    <t>Regleta  de bloqueo  proximal en U</t>
  </si>
  <si>
    <t>Rima rigida #7, 8, 9, 10, 11</t>
  </si>
  <si>
    <t>Sujetador  de clavo móvil P/extracción</t>
  </si>
  <si>
    <t>Sujetador de clavo</t>
  </si>
  <si>
    <t>Tope P/broca 4.0</t>
  </si>
  <si>
    <t>Tornillo de regleta  distal cuerda  delgada</t>
  </si>
  <si>
    <t>Tornillo de regleta  proximal cuerda  gruesa</t>
  </si>
  <si>
    <t>A8-IMPT27</t>
  </si>
  <si>
    <t>Set de clavo flexible.</t>
  </si>
  <si>
    <t>Clavo intramedular condilocefálico flexible de 1.5 mm a 4.0 mm de diámetro, longitud de 300.0 mm a 440.0 mm. Incluye medidas intermedias entre las especificadas. La seleccion del material y las medidas estara a cargo de las unidades de atencion, de acuerdo a sus necesidades.</t>
  </si>
  <si>
    <t>A8-IMPT29</t>
  </si>
  <si>
    <t>Set fijadores muñeca.</t>
  </si>
  <si>
    <t>Fijador externo articulado tipo orthofix para muñeca incluye 6 schanz y llave L.</t>
  </si>
  <si>
    <t>A8-IMPT30</t>
  </si>
  <si>
    <t>Set de fijacion para muñeca.</t>
  </si>
  <si>
    <t>Abrazadera tipo pinza para fijador tubular asimétrica y pequeña. Incluye medidas intermedias entre las especificadas. La seleccion del material y las medidas estara a cargo de las unidades de atencion, de acuerdo a sus necesidades.</t>
  </si>
  <si>
    <t>Clavo tipo Schanz de 2.7 mm de diámetro y 10 mm de rosca, en aleación de titanio o acero inoxidable. Longitud: de 60.0 mm a 100.0 mm. Incluye medidas intermedias entre las especificadas. La seleccion del material y las medidas estara a cargo de las unidades de atencion, de acuerdo a sus necesidades.</t>
  </si>
  <si>
    <t>A8-IMPT31</t>
  </si>
  <si>
    <t xml:space="preserve">Fijador externo. </t>
  </si>
  <si>
    <t>Fijador externo articulado tipo orthofix pequeño, mediano y grande incluye 6 schanz y llave L. Incluye medidas intermedias entre las especificadas. La seleccion del material y las medidas estara a cargo de las unidades de atencion, de acuerdo a sus necesidades.</t>
  </si>
  <si>
    <t>A8-IMPT32</t>
  </si>
  <si>
    <t>Set de fijacion externa.</t>
  </si>
  <si>
    <t xml:space="preserve">Barra de fibra de carbono o acero, para fijador externo. De  150 mm a 450 mm. Incluye medidas intermedias entre las especificadas. La seleccion del material y las medidas estara a cargo de las unidades de atencion, de acuerdo a sus necesidades. </t>
  </si>
  <si>
    <t>Abrazadera barra - barra. Incluye medidas intermedias entre las especificadas. La seleccion del material y las medidas estara a cargo de las unidades de atencion, de acuerdo a sus necesidades.</t>
  </si>
  <si>
    <t xml:space="preserve">Clavo tipo Schanz de 4.0 a 5.00 mm de diámetro y 10 mm de rosca, en aleación de titanio o acero inoxidable. Longitud: de 60.0 mm a 100.0 mm. Incluye medidas intermedias entre las especificadas. La seleccion del material y las medidas estara a cargo de las unidades de atencion, de acuerdo a sus necesidades. </t>
  </si>
  <si>
    <t>A8-IMPT33</t>
  </si>
  <si>
    <t>Sistema de minifragmentos para mano.</t>
  </si>
  <si>
    <t xml:space="preserve">Placas bloquedas y no bloqueadas de titanio </t>
  </si>
  <si>
    <t xml:space="preserve">Aranderla para tornillo 3.5 mm y 4.0 mm </t>
  </si>
  <si>
    <t>1.5 mm placa (recta), orificios 20</t>
  </si>
  <si>
    <t>1.5 mm placa , orificios en cabeza 3,4  orificios (vástago) 9</t>
  </si>
  <si>
    <t xml:space="preserve">1.5 mm placa condilar, orificios 7, izquierda y derecha  </t>
  </si>
  <si>
    <t xml:space="preserve">2.0 mm placa (recta) placa de  20 orificios </t>
  </si>
  <si>
    <t>2.0 mm placa T, 9 orificios, orificios en cabeza 3,4  orificios (vástago)  9</t>
  </si>
  <si>
    <t>2.0 mm placa T, 2  orificios, orificios en cabeza 2, orificios (vástago) 2</t>
  </si>
  <si>
    <t xml:space="preserve">2.0 mm placa L, orificios (vástago) 2, oblicuo, derecha e izquierda. </t>
  </si>
  <si>
    <t>2.0 mm placa condilar, orificios 6, izquierda y derecha</t>
  </si>
  <si>
    <t xml:space="preserve">2.7 mm placa L,  oblicuo, izquierda y derecha </t>
  </si>
  <si>
    <t>2.7 mm placa L</t>
  </si>
  <si>
    <t xml:space="preserve">2.7 mm placa condilar, orificios 6, izquierda y derecha </t>
  </si>
  <si>
    <t>Placa para multifragmentos, orificios 7</t>
  </si>
  <si>
    <t xml:space="preserve">Kirshner,  0.8 mm con punta de 70 mm </t>
  </si>
  <si>
    <t xml:space="preserve">Kirshner, 1.0 mm y 1.25 mm con punta de 150 mm </t>
  </si>
  <si>
    <t>1.5 mm tornillo cortical, diámetro de cabeza: 3.0 mm, longitud: 6,7,8,9,10,11,12,14,16,18,20 mm</t>
  </si>
  <si>
    <t>2.0mm tornillo cortical, diámetro de cabeza: 4.0mm, longitud, 6,8,10,12,14,16,18,20,22,24 mm</t>
  </si>
  <si>
    <t>Alambre para cerclaje, 0.6 mm x 175 mm</t>
  </si>
  <si>
    <t xml:space="preserve">Alambre para cerclaje, 0.8mm x 200mm </t>
  </si>
  <si>
    <t xml:space="preserve">Broca de 1.1 mm </t>
  </si>
  <si>
    <t>Broca de 1.5, 2.0 y 2.7 mm</t>
  </si>
  <si>
    <t xml:space="preserve">Machuelo de 1.5, 2.0 y  2.7 mm </t>
  </si>
  <si>
    <t>Charola para placas mini</t>
  </si>
  <si>
    <t>Charola para mini tronill</t>
  </si>
  <si>
    <t xml:space="preserve">2.7 mm tornillo cortical, diámetro de cabeza: 5.0 mm, longitud 6,8,10,12,14,16,18,20,22,24 mm </t>
  </si>
  <si>
    <t xml:space="preserve">Mini desarmador hexagonal  </t>
  </si>
  <si>
    <t xml:space="preserve">Mini avellanador </t>
  </si>
  <si>
    <t xml:space="preserve">Mini medidor de profundidad </t>
  </si>
  <si>
    <t xml:space="preserve">Mango conexión rápida </t>
  </si>
  <si>
    <t xml:space="preserve">Brocas cilindricas y de conexión rápida </t>
  </si>
  <si>
    <t>A8-IMPT34</t>
  </si>
  <si>
    <t>Set de tornillos canulados tipo Herbert.</t>
  </si>
  <si>
    <t xml:space="preserve">Tornillos canulado tipo herbert con cabeza, de 2.0 mm a 4.0 mm de diámetro. longitud de 10.0 mm a 50.0 mm. Incluye medidas intermedias entre las especificadas. La seleccion del material y las medidas estara a cargo de las unidades de atencion, de acuerdo a sus necesidades. </t>
  </si>
  <si>
    <t xml:space="preserve">Rondanas o arandelas, para tornillos canulados tipo herbert. Incluye medidas intermedias entre las especificadas. La seleccion del material y las medidas estara a cargo de las unidades de atencion, de acuerdo a sus necesidades. </t>
  </si>
  <si>
    <t xml:space="preserve">Tornillos canulado tipo herbert sin cabeza, de 2.0 mm a 4.0 mm de diámetro. longitud de 10.0 mm a 50.0 mm. Incluye medidas intermedias entre las especificadas. La seleccion del material y las medidas estara a cargo de las unidades de atencion, de acuerdo a sus necesidades. </t>
  </si>
  <si>
    <t>Extractor grapa de blount</t>
  </si>
  <si>
    <t>Impactador grapa de blount</t>
  </si>
  <si>
    <t>Sujetador grapa de blount</t>
  </si>
  <si>
    <t>A8-IMPT35</t>
  </si>
  <si>
    <t>Set de tornillos canulados.</t>
  </si>
  <si>
    <t xml:space="preserve">Tornillos canulado de 3.0 mm a 7.0 mm de diámetro. longitud de 10.0 mm a 110.0 mm. Incluye medidas intermedias entre las especificadas. La seleccion del material y las medidas estara a cargo de las unidades de atencion, de acuerdo a sus necesidades. </t>
  </si>
  <si>
    <t xml:space="preserve">Rondanas o arandelas, para tornillos canulados. Incluye medidas intermedias entre las especificadas. La seleccion del material y las medidas estara a cargo de las unidades de atencion, de acuerdo a sus necesidades. </t>
  </si>
  <si>
    <t>Avellanador 7.0</t>
  </si>
  <si>
    <t xml:space="preserve">Avellanador canulado con mango en t de 4.0 mm </t>
  </si>
  <si>
    <t>Broca canulada 2.7 graduada con tope</t>
  </si>
  <si>
    <t>Broca canulada 5.0</t>
  </si>
  <si>
    <t>Camisa exterior para broca 5.0</t>
  </si>
  <si>
    <t>Camisa Interior para alambre guía</t>
  </si>
  <si>
    <t xml:space="preserve">Desarmador canulado 2.5 p/tornillo 4.0 mm </t>
  </si>
  <si>
    <t>Desarmador canulado 4.0 p/tornillo 7.0</t>
  </si>
  <si>
    <t>Guía con punta  de gancho</t>
  </si>
  <si>
    <t>Guía con punta  roscada  1.1  mm</t>
  </si>
  <si>
    <t>Guía con punta  roscada  2.0</t>
  </si>
  <si>
    <t>Guía de broca  c/punzon  p/tornillo canulado  7.0</t>
  </si>
  <si>
    <t>Guía de broca  c/punzón,  P/tornillo canulado  4.0</t>
  </si>
  <si>
    <t>Guía de paralelismo  c/tornillo sujetador</t>
  </si>
  <si>
    <t>Machuelo canulado 7.0</t>
  </si>
  <si>
    <t>Machuelo canulado con mango en t de 4.0 mm</t>
  </si>
  <si>
    <t>Medidor de profundidad P/alambre guía</t>
  </si>
  <si>
    <t>Medidor para alambre guía</t>
  </si>
  <si>
    <t>Multiguía</t>
  </si>
  <si>
    <t>A8-IMPT37</t>
  </si>
  <si>
    <t>Set de minifragmentos de placas para craneo maxilofacial.</t>
  </si>
  <si>
    <t xml:space="preserve">Set de minifragmentos de placas para craneo maxilofacial. Incluye medidas intermedias entre las especificadas. La seleccion del material y las medidas estara a cargo de las unidades de atencion, de acuerdo a sus necesidades. </t>
  </si>
  <si>
    <t>A8-IMPT38</t>
  </si>
  <si>
    <t>Cemento oseo quirurgico con antibiotico</t>
  </si>
  <si>
    <t>A8-IMPT39</t>
  </si>
  <si>
    <t xml:space="preserve">Set placa gancho acromio clavicular </t>
  </si>
  <si>
    <t>A8-IMPT42</t>
  </si>
  <si>
    <t>Set de Placa anatomica de perone distal</t>
  </si>
  <si>
    <t xml:space="preserve">Protector de Tejidos </t>
  </si>
  <si>
    <t>Cizalla</t>
  </si>
  <si>
    <t>Kirshner, 0.8 mm con punta de 70 mm</t>
  </si>
  <si>
    <t xml:space="preserve">Placa anatómica  para maleolo medial  2.7 mm de titanio </t>
  </si>
  <si>
    <t>Equipo de poder Cargador con baterias recargables</t>
  </si>
  <si>
    <t>Clavo Kirshner, 0.8 mm con punta de 70 mm</t>
  </si>
  <si>
    <t>UNICA</t>
  </si>
  <si>
    <t>A9-ART1</t>
  </si>
  <si>
    <t>Sistema para limpieza articiular de rodilla.</t>
  </si>
  <si>
    <t>Limpieza articular + reparación de meniscos</t>
  </si>
  <si>
    <t>A9-ART2</t>
  </si>
  <si>
    <t>Sistema para limpieza articular de Hombro y acromioplastia.</t>
  </si>
  <si>
    <t>Limpieza articular</t>
  </si>
  <si>
    <t>A9-ART3</t>
  </si>
  <si>
    <t>Sistema para reparación de mango rotador y labrum, tipo ancla biocompuesta y/o biodegradable o tornillo metálico autorroscante de 2.0mm a 5.0mmde diámetro, sutura de dos a cuatro hilos montado en pieza de mano y longitudes de 3.5mm a 12.0mm, de acuerdo a necesidades del procedimiento.</t>
  </si>
  <si>
    <t>Reparación de hombro</t>
  </si>
  <si>
    <t>A9-ART4</t>
  </si>
  <si>
    <t>Sistema para reparación de mango rotador y labrum, equipo para transporte de suturas desechable de 45° Izq. 45° Der y 70°al frente.</t>
  </si>
  <si>
    <t>A9-ART5</t>
  </si>
  <si>
    <t>Sistema para reparación de mango rotador y labrum, cánulas de desague para flujo de fluidos y portal de entrada de 5.5mm a 11mm, incluye medidas intermedias entre las especificadas.</t>
  </si>
  <si>
    <t>A9-ART6</t>
  </si>
  <si>
    <t>Sistema para reparación de mango rotador y labrum, consumibles de posicionamiento en silla de playa o decubito lateral.</t>
  </si>
  <si>
    <t>A9-ART7</t>
  </si>
  <si>
    <t>Sistema para reparación de mango rotador y labrum, brocas para reparación de mango rotador y labum, brocas para preparación de tunel para anclas 1.7mm a  5.0mm, de acuerdo a necesidades del procedimiento.</t>
  </si>
  <si>
    <t>A9-ART8</t>
  </si>
  <si>
    <t xml:space="preserve">Sistema para reparación de ligamento cruzado anterior con guias  anatomica retrogradas . Sistema de suspensión cortical  con con dos suturas para traccion y un ojal ajustable de tension reversa autobloqueante para injerto, tornillo de interferencia biodegradable y/o biocompuesto de 7 mm a 12 mm de diametro y 23 mm a 35 mm de longitud, incluye medidas intermedias, clavo guía para tornillo biodegradable, broca retrograda para LCA </t>
  </si>
  <si>
    <t xml:space="preserve">Reparación de ligamento cruzado </t>
  </si>
  <si>
    <t>A9-ART9</t>
  </si>
  <si>
    <t>Cirugía de artroscopia. consumibles para artroscopia de cadera, hombro y rodilla, cuchillas para resección de tejidos de 1.8 mm a 5.5mm de diametro con diferentes tipo de puntas, fresas para resección de tejido oseo de 4.0mm a 5.5mm de diametro, cánulas de desague de 7mm a 9mm de diametro. Incluye medidas intermedias entre las especificadas Sutura de meniscos, equipo de radiofrecuencia bipolar con dispositivo 4.0mm X 135 mm de longitud para artroscopia desechables.</t>
  </si>
  <si>
    <t xml:space="preserve">Limpieza articular </t>
  </si>
  <si>
    <t>A9-ART10</t>
  </si>
  <si>
    <t>A9-ART11</t>
  </si>
  <si>
    <t xml:space="preserve">Sistema de transporte y/o aguja para pinza transportadora de sutura </t>
  </si>
  <si>
    <t>A9-ART12</t>
  </si>
  <si>
    <t>A9-ART13</t>
  </si>
  <si>
    <t>Cirugía de artroscopia para pequeñas articulaciones muñeca y tobillo cuchillas para resección de tejidos de 1.8 mm a 5.5mm de diametro con diferentes tipo de puntas, fresas para resección de tejido oseo de 4.0mm a 5.5mm de diametro, cánulas de desague de 7mm a 9mm de diametro. Incluye medidas intermedias entre las especificadas Sutura de meniscos, equipo de radiofrecuencia bipolar con dispositivo 4.0mm X 135 mm de longitud para artroscopia desechables.</t>
  </si>
  <si>
    <t>Limpieza articular pequeñas articulaciones</t>
  </si>
  <si>
    <t>A9-ART14</t>
  </si>
  <si>
    <t>Suturas ultrafuertes</t>
  </si>
  <si>
    <t>Reparación de ligamentos</t>
  </si>
  <si>
    <t>Suturas de alta tension</t>
  </si>
  <si>
    <t>Anclas no metálicas bioabsorbibles  de 4.5 y 5.5 mm</t>
  </si>
  <si>
    <t>Barra de fibra de carbono fijador externo tipo colles 100 mm, 150 mm, 200 mm.  Incluye medidas intermedias entre las especificadas. La seleccion del material y las medidas estara a cargo de las unidades de atencion, de acuerdo a sus necesidades.</t>
  </si>
  <si>
    <t>A5-CAD1-A</t>
  </si>
  <si>
    <t>A5-CAD2-A</t>
  </si>
  <si>
    <t>A6-COL16</t>
  </si>
  <si>
    <t>Placa anatómica bloqueada pedíatrica</t>
  </si>
  <si>
    <t>Placa anatomica dorsal para radio distal</t>
  </si>
  <si>
    <t xml:space="preserve">Placa anatomica radial para radio distal titanio </t>
  </si>
  <si>
    <t>A8-IMPT41</t>
  </si>
  <si>
    <t>Placas en "T" y tornillos de 2.0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</si>
  <si>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rectas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</si>
  <si>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rectas y tornillos de 2.0  y 2.4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</si>
  <si>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"l" y tornillos de 2.0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</si>
  <si>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"l"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</si>
  <si>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"T"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</si>
  <si>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Tornillos de titanio 2.0  todas las  medidas hasta 36 mm</t>
  </si>
  <si>
    <t>TRAUMA TÉCNICA</t>
  </si>
  <si>
    <t>Broca 2.7 mm. (7/64 ")</t>
  </si>
  <si>
    <r>
      <t>Placas bloqueadas, anatómica, para clavícula distal.</t>
    </r>
    <r>
      <rPr>
        <b/>
        <sz val="9"/>
        <color rgb="FF000000"/>
        <rFont val="Calibri"/>
        <family val="2"/>
      </rPr>
      <t xml:space="preserve"> De 4 a 7 orificio</t>
    </r>
    <r>
      <rPr>
        <sz val="9"/>
        <color rgb="FF000000"/>
        <rFont val="Calibri"/>
        <family val="2"/>
      </rPr>
      <t>s. Incluye medidas intermedias entre las especificadas. La seleccion del material y las medidas estara a cargo de las unidades de atencion, de acuerdo a sus necesidades.</t>
    </r>
  </si>
  <si>
    <r>
      <t xml:space="preserve">Placas bloqueadas, anatómica, para húmero proximal, de titanio  De </t>
    </r>
    <r>
      <rPr>
        <b/>
        <sz val="9"/>
        <color theme="1"/>
        <rFont val="Calibri"/>
        <family val="2"/>
      </rPr>
      <t>4 a 12</t>
    </r>
    <r>
      <rPr>
        <sz val="9"/>
        <color theme="1"/>
        <rFont val="Calibri"/>
        <family val="2"/>
      </rPr>
      <t xml:space="preserve"> orificios en el cuerpo, longitud de</t>
    </r>
    <r>
      <rPr>
        <b/>
        <sz val="9"/>
        <color theme="1"/>
        <rFont val="Calibri"/>
        <family val="2"/>
      </rPr>
      <t xml:space="preserve"> 92 a 195 mm</t>
    </r>
    <r>
      <rPr>
        <sz val="9"/>
        <color theme="1"/>
        <rFont val="Calibri"/>
        <family val="2"/>
      </rPr>
      <t>. Incluye medidas intermedias entre las especificadas. La seleccion del material y las medidas estara a cargo de las unidades de atencion, de acuerdo a sus necesidades.</t>
    </r>
  </si>
  <si>
    <r>
      <t xml:space="preserve"> Tornillos de bloqueo en titanio, de 3.5 mm de diámetro y longitud de</t>
    </r>
    <r>
      <rPr>
        <b/>
        <sz val="9"/>
        <color theme="1"/>
        <rFont val="Calibri"/>
        <family val="2"/>
      </rPr>
      <t xml:space="preserve"> 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</si>
  <si>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12 mm a 60 mm</t>
    </r>
    <r>
      <rPr>
        <sz val="9"/>
        <color rgb="FF000000"/>
        <rFont val="Calibri"/>
        <family val="2"/>
      </rPr>
      <t>. Incluye medidas intermedias entre las especificadas. La seleccion del material y las medidas estara a cargo de las unidades de atencion, de acuerdo a sus necesidades.</t>
    </r>
  </si>
  <si>
    <r>
      <t xml:space="preserve">Tornillos para hueso esponjoso, con cabeza esferoidal, diámetro de la rosca </t>
    </r>
    <r>
      <rPr>
        <b/>
        <sz val="9"/>
        <color rgb="FF000000"/>
        <rFont val="Calibri"/>
        <family val="2"/>
      </rPr>
      <t>3.8 mm</t>
    </r>
    <r>
      <rPr>
        <sz val="9"/>
        <color rgb="FF000000"/>
        <rFont val="Calibri"/>
        <family val="2"/>
      </rPr>
      <t>. Rosca completa. longitud: de</t>
    </r>
    <r>
      <rPr>
        <b/>
        <sz val="9"/>
        <color rgb="FF000000"/>
        <rFont val="Calibri"/>
        <family val="2"/>
      </rPr>
      <t xml:space="preserve"> 28 mm a 60.0 mm</t>
    </r>
    <r>
      <rPr>
        <sz val="9"/>
        <color rgb="FF000000"/>
        <rFont val="Calibri"/>
        <family val="2"/>
      </rPr>
      <t>. Incluye medidas intermedias entre las especificadas. La seleccion del material y las medidas estara a cargo de las unidades de atencion, de acuerdo a sus necesidades.</t>
    </r>
  </si>
  <si>
    <r>
      <t>Placas bloqueadas, anatómica en titanio  para húmero distal medial. De</t>
    </r>
    <r>
      <rPr>
        <b/>
        <sz val="9"/>
        <color theme="1"/>
        <rFont val="Calibri"/>
        <family val="2"/>
      </rPr>
      <t xml:space="preserve"> 2 a 11 orificios</t>
    </r>
    <r>
      <rPr>
        <sz val="9"/>
        <color theme="1"/>
        <rFont val="Calibri"/>
        <family val="2"/>
      </rPr>
      <t>. Incluye medidas intermedias entre las especificadas. La seleccion del material y las medidas estara a cargo de las unidades de atencion, de acuerdo a sus necesidades.</t>
    </r>
  </si>
  <si>
    <r>
      <t xml:space="preserve">Placas bloqueadas, anatómica en titanio , para húmero distal lateral. De </t>
    </r>
    <r>
      <rPr>
        <b/>
        <sz val="9"/>
        <color theme="1"/>
        <rFont val="Calibri"/>
        <family val="2"/>
      </rPr>
      <t>2 a 11 orificios</t>
    </r>
    <r>
      <rPr>
        <sz val="9"/>
        <color theme="1"/>
        <rFont val="Calibri"/>
        <family val="2"/>
      </rPr>
      <t>. Incluye medidas intermedias entre las especificadas. La seleccion del material y las medidas estara a cargo de las unidades de atencion, de acuerdo a sus necesidades.</t>
    </r>
  </si>
  <si>
    <r>
      <t>Placas bloqueadas, anatómica en titanio, para húmero distal dorso lateral. De</t>
    </r>
    <r>
      <rPr>
        <b/>
        <sz val="9"/>
        <color theme="1"/>
        <rFont val="Calibri"/>
        <family val="2"/>
      </rPr>
      <t xml:space="preserve"> 2 a 11 orificios.</t>
    </r>
    <r>
      <rPr>
        <sz val="9"/>
        <color theme="1"/>
        <rFont val="Calibri"/>
        <family val="2"/>
      </rPr>
      <t xml:space="preserve"> Incluye medidas intermedias entre las especificadas. La seleccion del material y las medidas estara a cargo de las unidades de atencion, de acuerdo a sus necesidades.</t>
    </r>
  </si>
  <si>
    <r>
      <t xml:space="preserve">Placas bloqueadas, anatómica, para olecranon. De </t>
    </r>
    <r>
      <rPr>
        <b/>
        <sz val="9"/>
        <color rgb="FF000000"/>
        <rFont val="Calibri"/>
        <family val="2"/>
      </rPr>
      <t>2 a 10 orificios</t>
    </r>
    <r>
      <rPr>
        <sz val="9"/>
        <color rgb="FF000000"/>
        <rFont val="Calibri"/>
        <family val="2"/>
      </rPr>
      <t>. Incluye medidas intermedias entre las especificadas. La seleccion del material y las medidas estara a cargo de las unidades de atencion, de acuerdo a sus necesidades.</t>
    </r>
  </si>
  <si>
    <r>
      <t xml:space="preserve"> Tornillos de bloqueo en titanio, de 2.7 a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</si>
  <si>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2.7 a 3.5 mm de diámetro. longitud: de </t>
    </r>
    <r>
      <rPr>
        <b/>
        <sz val="9"/>
        <color rgb="FF000000"/>
        <rFont val="Calibri"/>
        <family val="2"/>
      </rPr>
      <t>12 a 60 mm.</t>
    </r>
    <r>
      <rPr>
        <sz val="9"/>
        <color rgb="FF000000"/>
        <rFont val="Calibri"/>
        <family val="2"/>
      </rPr>
      <t xml:space="preserve"> Incluye medidas intermedias entre las especificadas. La seleccion del material y las medidas estara a cargo de las unidades de atencion, de acuerdo a sus necesidades.</t>
    </r>
  </si>
  <si>
    <r>
      <t xml:space="preserve">Tornillos de cortical de </t>
    </r>
    <r>
      <rPr>
        <b/>
        <sz val="9"/>
        <color theme="1"/>
        <rFont val="Calibri"/>
        <family val="2"/>
      </rPr>
      <t>2.5 mm. Longitud de 10 mm a 28 mm</t>
    </r>
    <r>
      <rPr>
        <sz val="9"/>
        <color theme="1"/>
        <rFont val="Calibri"/>
        <family val="2"/>
      </rPr>
      <t>. Incluye medidas intermedias entre las especificadas. La seleccion del material y las medidas estara a cargo de las unidades de atencion, de acuerdo a sus necesidades.</t>
    </r>
  </si>
  <si>
    <r>
      <t xml:space="preserve">Placa anatómica  de bajo contacto de compresión bloqueada de titanio  y ángulo variable, para tornillos de </t>
    </r>
    <r>
      <rPr>
        <b/>
        <sz val="9"/>
        <color theme="1"/>
        <rFont val="Calibri"/>
        <family val="2"/>
      </rPr>
      <t>2.5 mm</t>
    </r>
    <r>
      <rPr>
        <sz val="9"/>
        <color theme="1"/>
        <rFont val="Calibri"/>
        <family val="2"/>
      </rPr>
      <t xml:space="preserve"> recta para cúbito distal derecha e izquierda, de</t>
    </r>
    <r>
      <rPr>
        <b/>
        <sz val="9"/>
        <color theme="1"/>
        <rFont val="Calibri"/>
        <family val="2"/>
      </rPr>
      <t xml:space="preserve"> 6 a 8 orificios</t>
    </r>
    <r>
      <rPr>
        <sz val="9"/>
        <color theme="1"/>
        <rFont val="Calibri"/>
        <family val="2"/>
      </rPr>
      <t>. Pieza</t>
    </r>
  </si>
  <si>
    <r>
      <t xml:space="preserve">Tornillos de cortical de bloqueo de </t>
    </r>
    <r>
      <rPr>
        <b/>
        <sz val="9"/>
        <color theme="1"/>
        <rFont val="Calibri"/>
        <family val="2"/>
      </rPr>
      <t>2.5  mm. Longitud de 10 mm a 28 mm</t>
    </r>
    <r>
      <rPr>
        <sz val="9"/>
        <color theme="1"/>
        <rFont val="Calibri"/>
        <family val="2"/>
      </rPr>
      <t>. Incluye medidas intermedias entre las especificadas. La seleccion del material y las medidas estara a cargo de las unidades de atencion, de acuerdo a sus necesidades.</t>
    </r>
  </si>
  <si>
    <r>
      <t xml:space="preserve">Placas para reconstrucción de titanio rectas moldeables, en 3 planos para tornillos de 3.5 mm de diámetro. número de orificios: de </t>
    </r>
    <r>
      <rPr>
        <b/>
        <sz val="9"/>
        <color rgb="FF000000"/>
        <rFont val="Calibri"/>
        <family val="2"/>
      </rPr>
      <t>4, 5, 6, 7, 8, 9, 10, 12 y 14</t>
    </r>
    <r>
      <rPr>
        <sz val="9"/>
        <color rgb="FF000000"/>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</si>
  <si>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10.0 mm a 60 mm</t>
    </r>
    <r>
      <rPr>
        <sz val="9"/>
        <color rgb="FF000000"/>
        <rFont val="Calibri"/>
        <family val="2"/>
      </rPr>
      <t>. Incluye medidas intermedias entre las especificadas. La seleccion del material y las medidas estara a cargo de las unidades de atencion, de acuerdo a sus necesidades.</t>
    </r>
  </si>
  <si>
    <r>
      <t xml:space="preserve">Placas rectas semitubular de 1/3 </t>
    </r>
    <r>
      <rPr>
        <sz val="9"/>
        <color rgb="FFFF0000"/>
        <rFont val="Calibri"/>
        <family val="2"/>
      </rPr>
      <t xml:space="preserve">de tubo de titanio </t>
    </r>
    <r>
      <rPr>
        <sz val="9"/>
        <color rgb="FF000000"/>
        <rFont val="Calibri"/>
        <family val="2"/>
      </rPr>
      <t xml:space="preserve"> Número de orificios: de </t>
    </r>
    <r>
      <rPr>
        <b/>
        <sz val="9"/>
        <color rgb="FF000000"/>
        <rFont val="Calibri"/>
        <family val="2"/>
      </rPr>
      <t>4 al 9</t>
    </r>
    <r>
      <rPr>
        <sz val="9"/>
        <color rgb="FF000000"/>
        <rFont val="Calibri"/>
        <family val="2"/>
      </rPr>
      <t>. Incluye medidas intermedias entre las especificadas. La seleccion del material y las medidas estara a cargo de las unidades de atencion, de acuerdo a sus necesidades</t>
    </r>
  </si>
  <si>
    <r>
      <t>Placas rectas semitubular de 1/3 de</t>
    </r>
    <r>
      <rPr>
        <sz val="9"/>
        <color rgb="FFFF0000"/>
        <rFont val="Calibri"/>
        <family val="2"/>
      </rPr>
      <t xml:space="preserve"> tubo bloqueada de titanio</t>
    </r>
    <r>
      <rPr>
        <sz val="9"/>
        <color rgb="FF000000"/>
        <rFont val="Calibri"/>
        <family val="2"/>
      </rPr>
      <t xml:space="preserve">  Número de orificios: de </t>
    </r>
    <r>
      <rPr>
        <b/>
        <sz val="9"/>
        <color rgb="FF000000"/>
        <rFont val="Calibri"/>
        <family val="2"/>
      </rPr>
      <t>4 a 9</t>
    </r>
    <r>
      <rPr>
        <sz val="9"/>
        <color rgb="FF000000"/>
        <rFont val="Calibri"/>
        <family val="2"/>
      </rPr>
      <t>. Incluye medidas intermedias entre las especificadas. La seleccion del material y las medidas estara a cargo de las unidades de atencion, de acuerdo a sus necesidades</t>
    </r>
  </si>
  <si>
    <r>
      <t xml:space="preserve">Tornillos de bloqueo de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</si>
  <si>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4.5MM Placa de compresión (ancha), orificios: </t>
    </r>
    <r>
      <rPr>
        <b/>
        <sz val="9"/>
        <color theme="1"/>
        <rFont val="Calibri"/>
        <family val="2"/>
      </rPr>
      <t>4 al 12</t>
    </r>
  </si>
  <si>
    <r>
      <t>Placa semi- tubular, orificios:</t>
    </r>
    <r>
      <rPr>
        <b/>
        <sz val="9"/>
        <color theme="1"/>
        <rFont val="Calibri"/>
        <family val="2"/>
      </rPr>
      <t xml:space="preserve"> 4 al 12</t>
    </r>
    <r>
      <rPr>
        <sz val="9"/>
        <color theme="1"/>
        <rFont val="Calibri"/>
        <family val="2"/>
      </rPr>
      <t xml:space="preserve"> de titanio</t>
    </r>
  </si>
  <si>
    <r>
      <t xml:space="preserve">4.5MM Placa de compresión  (angosta), orificios </t>
    </r>
    <r>
      <rPr>
        <b/>
        <sz val="9"/>
        <color theme="1"/>
        <rFont val="Calibri"/>
        <family val="2"/>
      </rPr>
      <t>4 al 12</t>
    </r>
    <r>
      <rPr>
        <sz val="9"/>
        <color theme="1"/>
        <rFont val="Calibri"/>
        <family val="2"/>
      </rPr>
      <t xml:space="preserve"> de titanio</t>
    </r>
  </si>
  <si>
    <r>
      <t xml:space="preserve">4.5mm Tornillo cortical, longitud: </t>
    </r>
    <r>
      <rPr>
        <b/>
        <sz val="9"/>
        <color theme="1"/>
        <rFont val="Calibri"/>
        <family val="2"/>
      </rPr>
      <t xml:space="preserve">14, 16,18,20,22,24,26,28,30,32,34,36,38,40,42,45, 50, 55, 60, 65 y 70 </t>
    </r>
    <r>
      <rPr>
        <sz val="9"/>
        <color theme="1"/>
        <rFont val="Calibri"/>
        <family val="2"/>
      </rPr>
      <t xml:space="preserve"> mm.</t>
    </r>
  </si>
  <si>
    <r>
      <t xml:space="preserve">4.5MM Placa de compresión (ancha) bloqueada, orificios: </t>
    </r>
    <r>
      <rPr>
        <b/>
        <sz val="9"/>
        <color theme="1"/>
        <rFont val="Calibri"/>
        <family val="2"/>
      </rPr>
      <t>4 al 12</t>
    </r>
  </si>
  <si>
    <r>
      <t>Placa semi- tubular bloqueada, orificios:</t>
    </r>
    <r>
      <rPr>
        <b/>
        <sz val="9"/>
        <color theme="1"/>
        <rFont val="Calibri"/>
        <family val="2"/>
      </rPr>
      <t xml:space="preserve"> 4 al 12</t>
    </r>
    <r>
      <rPr>
        <sz val="9"/>
        <color theme="1"/>
        <rFont val="Calibri"/>
        <family val="2"/>
      </rPr>
      <t xml:space="preserve"> de titanio</t>
    </r>
  </si>
  <si>
    <r>
      <t xml:space="preserve">4.5MM Placa de compresión  (angosta) bloqueada, orificios </t>
    </r>
    <r>
      <rPr>
        <b/>
        <sz val="9"/>
        <color theme="1"/>
        <rFont val="Calibri"/>
        <family val="2"/>
      </rPr>
      <t>4 al 12</t>
    </r>
    <r>
      <rPr>
        <sz val="9"/>
        <color theme="1"/>
        <rFont val="Calibri"/>
        <family val="2"/>
      </rPr>
      <t xml:space="preserve"> de titanio</t>
    </r>
  </si>
  <si>
    <r>
      <t xml:space="preserve">Placas bloqueadas para fémur distal, de aleación de titanio izquierda o derecha. agujeros </t>
    </r>
    <r>
      <rPr>
        <b/>
        <sz val="9"/>
        <color rgb="FF000000"/>
        <rFont val="Calibri"/>
        <family val="2"/>
      </rPr>
      <t>4 a 15</t>
    </r>
    <r>
      <rPr>
        <sz val="9"/>
        <color rgb="FF000000"/>
        <rFont val="Calibri"/>
        <family val="2"/>
      </rPr>
      <t xml:space="preserve">. Longitud de </t>
    </r>
    <r>
      <rPr>
        <b/>
        <sz val="9"/>
        <color rgb="FF000000"/>
        <rFont val="Calibri"/>
        <family val="2"/>
      </rPr>
      <t>153 mm a 350 mm</t>
    </r>
    <r>
      <rPr>
        <sz val="9"/>
        <color rgb="FF000000"/>
        <rFont val="Calibri"/>
        <family val="2"/>
      </rPr>
      <t>. Incluye medidas intermedias entre las especificadas. La seleccion del material y las medidas estara a cargo de las unidades de atencion, de acuerdo a sus necesidades.</t>
    </r>
  </si>
  <si>
    <r>
      <t xml:space="preserve">Tornillos de bloqueo de </t>
    </r>
    <r>
      <rPr>
        <b/>
        <sz val="9"/>
        <color rgb="FF000000"/>
        <rFont val="Calibri"/>
        <family val="2"/>
      </rPr>
      <t>4.5 mm</t>
    </r>
    <r>
      <rPr>
        <sz val="9"/>
        <color rgb="FF000000"/>
        <rFont val="Calibri"/>
        <family val="2"/>
      </rPr>
      <t xml:space="preserve">. Longitud de </t>
    </r>
    <r>
      <rPr>
        <b/>
        <sz val="9"/>
        <color rgb="FF000000"/>
        <rFont val="Calibri"/>
        <family val="2"/>
      </rPr>
      <t>14.0 mm a 70.0 mm</t>
    </r>
    <r>
      <rPr>
        <sz val="9"/>
        <color rgb="FF000000"/>
        <rFont val="Calibri"/>
        <family val="2"/>
      </rPr>
      <t>. Incluye medidas intermedias entre las especificadas. La seleccion del material y las medidas estara a cargo de las unidades de atencion, de acuerdo a sus necesidades.</t>
    </r>
  </si>
  <si>
    <r>
      <t>Tornillos para hueso cortical, de 4.5 mm de diámetro. longitud: de 14.0 mm a</t>
    </r>
    <r>
      <rPr>
        <b/>
        <sz val="9"/>
        <color rgb="FF000000"/>
        <rFont val="Calibri"/>
        <family val="2"/>
      </rPr>
      <t xml:space="preserve"> 70 mm</t>
    </r>
    <r>
      <rPr>
        <sz val="9"/>
        <color rgb="FF000000"/>
        <rFont val="Calibri"/>
        <family val="2"/>
      </rPr>
      <t>. Incluye medidas intermedias entre las especificadas. La seleccion del material y las medidas estara a cargo de las unidades de atencion, de acuerdo a sus necesidades.</t>
    </r>
  </si>
  <si>
    <r>
      <t>Placa anatomica de titanio bloqueda para tibia proximal izquierda y derecha  de</t>
    </r>
    <r>
      <rPr>
        <b/>
        <sz val="9"/>
        <color theme="1"/>
        <rFont val="Calibri"/>
        <family val="2"/>
      </rPr>
      <t xml:space="preserve"> 3/6 orificios a 3/12 orificios</t>
    </r>
  </si>
  <si>
    <r>
      <t xml:space="preserve">Tornillos corticales de </t>
    </r>
    <r>
      <rPr>
        <b/>
        <sz val="9"/>
        <color theme="1"/>
        <rFont val="Calibri"/>
        <family val="2"/>
      </rPr>
      <t>14 mm a 70 mm</t>
    </r>
  </si>
  <si>
    <r>
      <t xml:space="preserve">Tornillos corticales bloqueados de </t>
    </r>
    <r>
      <rPr>
        <b/>
        <sz val="9"/>
        <color theme="1"/>
        <rFont val="Calibri"/>
        <family val="2"/>
      </rPr>
      <t>14 mm a 70 mm</t>
    </r>
  </si>
  <si>
    <r>
      <t>Placa anatomica de titanio anteromedia y anterior  y anterolateral bloqueada  de</t>
    </r>
    <r>
      <rPr>
        <b/>
        <sz val="9"/>
        <color theme="1"/>
        <rFont val="Calibri"/>
        <family val="2"/>
      </rPr>
      <t xml:space="preserve"> 4/10</t>
    </r>
    <r>
      <rPr>
        <sz val="9"/>
        <color theme="1"/>
        <rFont val="Calibri"/>
        <family val="2"/>
      </rPr>
      <t xml:space="preserve"> a 12/15 orificos</t>
    </r>
  </si>
  <si>
    <r>
      <t xml:space="preserve">Tornillos corticales bloqueados </t>
    </r>
    <r>
      <rPr>
        <b/>
        <sz val="9"/>
        <color theme="1"/>
        <rFont val="Calibri"/>
        <family val="2"/>
      </rPr>
      <t>3.5 x 12 mm</t>
    </r>
    <r>
      <rPr>
        <sz val="9"/>
        <color theme="1"/>
        <rFont val="Calibri"/>
        <family val="2"/>
      </rPr>
      <t xml:space="preserve"> a 3.5 x 70 mm </t>
    </r>
  </si>
  <si>
    <r>
      <t xml:space="preserve">Tornillos corticales </t>
    </r>
    <r>
      <rPr>
        <b/>
        <sz val="9"/>
        <color theme="1"/>
        <rFont val="Calibri"/>
        <family val="2"/>
      </rPr>
      <t xml:space="preserve">3.5 x 12 mm </t>
    </r>
    <r>
      <rPr>
        <sz val="9"/>
        <color theme="1"/>
        <rFont val="Calibri"/>
        <family val="2"/>
      </rPr>
      <t xml:space="preserve">a 3.5 x 70 mm </t>
    </r>
  </si>
  <si>
    <r>
      <t>Placa clavicular con gancho bloqueada. Número de orificios: de</t>
    </r>
    <r>
      <rPr>
        <b/>
        <sz val="9"/>
        <color rgb="FF000000"/>
        <rFont val="Calibri"/>
        <family val="2"/>
      </rPr>
      <t xml:space="preserve"> 5 a 7</t>
    </r>
    <r>
      <rPr>
        <sz val="9"/>
        <color rgb="FF000000"/>
        <rFont val="Calibri"/>
        <family val="2"/>
      </rPr>
      <t>, derecha o izquierda. Incluye medidas intermedias entre las especificadas. La seleccion del material y las medidas estara a cargo de las unidades de atencion, de acuerdo a sus necesidades de titanio.</t>
    </r>
  </si>
  <si>
    <r>
      <t xml:space="preserve"> Tornillos de bloqueo en titanio o acero, de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</si>
  <si>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12  a 60</t>
    </r>
    <r>
      <rPr>
        <sz val="9"/>
        <color rgb="FF000000"/>
        <rFont val="Calibri"/>
        <family val="2"/>
      </rPr>
      <t xml:space="preserve"> mm. Incluye medidas intermedias entre las especificadas. La seleccion del material y las medidas estara a cargo de las unidades de atencion, de acuerdo a sus necesidades.</t>
    </r>
  </si>
  <si>
    <r>
      <t xml:space="preserve">Broca </t>
    </r>
    <r>
      <rPr>
        <b/>
        <sz val="9"/>
        <color theme="1"/>
        <rFont val="Calibri"/>
        <family val="2"/>
      </rPr>
      <t>2.7 mm</t>
    </r>
    <r>
      <rPr>
        <sz val="9"/>
        <color theme="1"/>
        <rFont val="Calibri"/>
        <family val="2"/>
      </rPr>
      <t>. (7/64 ")</t>
    </r>
  </si>
  <si>
    <t>TORNILLO DE BLOQUEO PARA BARRA</t>
  </si>
  <si>
    <t>CAJA LUMBAR ANTERIOR</t>
  </si>
  <si>
    <t>IMPLANTES</t>
  </si>
  <si>
    <t>INSTRUMENTAL</t>
  </si>
  <si>
    <t>IMPLANTES:</t>
  </si>
  <si>
    <t>INSTRUMENTAL:</t>
  </si>
  <si>
    <r>
      <rPr>
        <b/>
        <sz val="9"/>
        <color rgb="FF000000"/>
        <rFont val="Calibri"/>
        <family val="2"/>
      </rPr>
      <t>INSTRUMENTAL</t>
    </r>
    <r>
      <rPr>
        <sz val="9"/>
        <color rgb="FF000000"/>
        <rFont val="Calibri"/>
        <family val="2"/>
      </rPr>
      <t>:</t>
    </r>
  </si>
  <si>
    <r>
      <rPr>
        <b/>
        <sz val="9"/>
        <color theme="1"/>
        <rFont val="Calibri"/>
        <family val="2"/>
      </rPr>
      <t>IMPLANTES</t>
    </r>
    <r>
      <rPr>
        <sz val="9"/>
        <color theme="1"/>
        <rFont val="Calibri"/>
        <family val="2"/>
      </rPr>
      <t>:</t>
    </r>
  </si>
  <si>
    <r>
      <rPr>
        <b/>
        <sz val="9"/>
        <color theme="1"/>
        <rFont val="Calibri"/>
        <family val="2"/>
      </rPr>
      <t>INSTRUMENTAL</t>
    </r>
    <r>
      <rPr>
        <sz val="9"/>
        <color theme="1"/>
        <rFont val="Calibri"/>
        <family val="2"/>
      </rPr>
      <t>:</t>
    </r>
  </si>
  <si>
    <t>TORNILLO DE FIJACIÓN OCCIPITAL</t>
  </si>
  <si>
    <t>CAJA CERVICAL AUTOBLOQUEANTE  de peek con altura de 5 a 10 mm con 6 o 7 grados de lordosis, con medidas intermedias.</t>
  </si>
  <si>
    <t>Instrumentación para columna toracica via posterior con tornillos transpediculares poliaxiales, monoaxiales y de reducción, autoroscantes, en titanio, de bajo perfil, en diámetros de 4,5 a 7,5mm;  longitud de 25 a 55 mm. Barras de entre 5.5 mm de diámetro, de 40 a 400 mm de longitud, con incrementos de 20 mm. Con travesaño ajustable.</t>
  </si>
  <si>
    <t xml:space="preserve">Instrumentación para columna toracica via anterior, con placa tipo arnes anterolaterial de 4 orificios, recta y lordotica, largos entre 40 a 120 mm, lordosis de 0° y 10° maximo; con tornillos poliaxiales macizos de 6 mm de diámetro de 25 a 35 mm de largo, tornillos expansivos para hueso de mala calidad de 5.5 mm de diámetro de 25 mm a 35 mm de largo, con tornillos de bloqueo. </t>
  </si>
  <si>
    <t xml:space="preserve">Instrumentación para cervical via anterior, placa cervical anterior de titanio, bajo pérfil, con mecanismo de bloqueo automático, evita la extracción del tornillo, de forma trapezoidal para 1, 2, 3 y 4 niveles, dinámica y semicostreñida. Tornillo de titanio autoperforante y autoroscante, de rescate y con sistema de bloqueo, de ángulo variable. </t>
  </si>
  <si>
    <t>Instrumentación cervical via posterior  modular con opción de tornillos de masa lateral, pediculares y transarticulares,  autoperoforantes y  entre 3.5 mm y 4.0 mm, canulados con barras de titanio de 3.5 mm, incluye placas para estabilización ocipitocervical y gancho barra para fijación atlanto axial.</t>
  </si>
  <si>
    <t>Instrumentación para columna toracica via anterior, con placa tipo arnes anterolaterial de 4 orificios, recta y lordotica, largos entre 40 a 120 mm, lordosis de 0° y 10° maximo; con tornillos poliaxiales macizos de 6 mm de diámetro de 25 a 35 mm de largo, tornillos expansivos para hueso de mala calidad de 5.5 mm de diámetro de 25 mm a 35 mm de largo, con tornillos de bloqueo. Implante para reeemplazo vertebral telescopicamente ajustables, diámetro 9 a 21 mm en incrementos de 2 mm, altura ajustable entre 10 y 65 mm, con piezas en 6° y 12° de lordosis, con extremos dentados para anclaje, fabricado de titanio.</t>
  </si>
  <si>
    <t>Instrumentación para columna lumbar posterior con tornillos transpediculares poliaxiales y de reducción, autoroscantes, en titanio, de bajo perfil, en diámetros de 4,5 a 7,5mm;  longitud de 25 a 55mm. Barras de entre 5,5 mm de diámetro, de 40 a 400 mm de longitud, con incrementos de 20 mm. con travesaño ajustable.</t>
  </si>
  <si>
    <t xml:space="preserve">Jaulas o Espaciadores Intersomáticos, jaula espaciadora lumbar TLIF, de diseño curvo para soporte bilateral, de peek, borde dentado, de 7a 16 mm de altura. </t>
  </si>
  <si>
    <t xml:space="preserve">Jaulas o Espaciadores Intersomáticos, jaula espaciadora lumbar PLIF, de diseño curvo para soporte bilateral, de peek, borde dentado, de 7 a 16 mm de altura. </t>
  </si>
  <si>
    <t>Instrumentación para columna lumbar posterior con tornillos transpediculares monoaxiales y de reducción, autoroscantes, en titanio, de bajo perfil, en diámetros de 4,5 a 7,5mm;  longitud de 25 a 55mm. Barras de entre 5,5 mm de diámetro, de 40 a 400 mm de longitud, con incrementos de 20 mm. con travesaño ajustable.</t>
  </si>
  <si>
    <t xml:space="preserve">Jaulas o Espaciadores Intersomáticos, jaula espaciadora lumbar TLIF, de diseño curvo para soporte bilateral, de peek, borde dentado, de 7 a 16 mm de altura. </t>
  </si>
  <si>
    <t xml:space="preserve">Instrumentación para escoliosis, sistema de ganchos pediculares y laminares, de 5 a 6 mm de ancho, longitudes de 4 a 6 mm. </t>
  </si>
  <si>
    <t xml:space="preserve">Barras de entre 5,5 mm de diámetro, de 40 a 400 mm de longitud, con incrementos de 20 mm. </t>
  </si>
  <si>
    <t>IMPLANTE:</t>
  </si>
  <si>
    <t xml:space="preserve">4.5mm Tornillo esponjoso, cabeza: 8.0mm. Longitud: 30, 35,40,45,50,55,60,65,70,75,80,85,90,95,100,105 y 110 mm </t>
  </si>
  <si>
    <t>4.5mm Tornillo esponjoso, 32mm cabeza: 8.0 mm, longitud: 45,50,55,60,65,70,75,80,85,90,95,100 y 110 mm</t>
  </si>
  <si>
    <t>4.5mm Tornillo esponjoso con rosca total, cabeza: 8.0 mm, Longitud: 25,30,35,40,45,50,55 y 60 mm</t>
  </si>
  <si>
    <r>
      <t>4.5MM Tornillo cortical,  Díametro de cabeza: 8.0 mm, longitud :</t>
    </r>
    <r>
      <rPr>
        <b/>
        <sz val="9"/>
        <color theme="1"/>
        <rFont val="Calibri"/>
        <family val="2"/>
      </rPr>
      <t>14, 16,18,20,22,24,26,28,30,32,34,36,38,40,42,45, 50, 55, 60, 65 y 70  mm.</t>
    </r>
  </si>
  <si>
    <t>4.5MM Tornillo esponjoso cabeza: 8.0mm,  longitud: 30, 35,40,45,50,55,60,65,70,75,80,85,90,95,100,105 y 110 mm</t>
  </si>
  <si>
    <t>4.5MM Tornillo esponjoso, 32mm cabeza: 8.0 mm, longitud: 45,50,55,60,65,70,75,80,85,90,95,100 y 110 mm</t>
  </si>
  <si>
    <t>4.5MM Tornillo esponjoso con rosca total, cabeza: 8.0 mm, longitud: 25,30,35,40,45,50,55 y 60 mm</t>
  </si>
  <si>
    <t>IMPLANTES;</t>
  </si>
  <si>
    <t xml:space="preserve">Placa anatómica  para maleolo medial  2.7 mm de titanio  4, 6 y 8 orificios </t>
  </si>
  <si>
    <t>Set de placas bloqueadas pequeños fragmentos.</t>
  </si>
  <si>
    <t>Tornillo de bloqueo de 3.5 mm, en aleación de titanio. Autorroscante. Longitud de 10.0 mm a 30.0 mm. Incluye medidas intermedias entre las especificadas. Pieza.</t>
  </si>
  <si>
    <t>Brocas cilíndricas de 2.5 mm de diámetro, longitud de 110.0 mm a 125.0 mm y filos de 30.0 mm a 110.0 mm. Incluye medidas intermedias entre las especificadas. Pieza.</t>
  </si>
  <si>
    <t>Brocas cilíndricas de 2.7 mm de diámetro, longitud de 110.0 mm a 125.0 mm y filos de 30.0 mm a 110.0 mm. Incluye medidas intermedias entre las especificadas. Pieza.</t>
  </si>
  <si>
    <t>Brocas cilíndricas de 3.2 mm de diámetro, longitud de 110.0 mm a 125.0 mm y filos de 30.0 mm a 110.0 mm. Incluye medidas intermedias entre las especificadas. Pieza.</t>
  </si>
  <si>
    <t>Set de minifragmentos de placas para maxilofacial.</t>
  </si>
  <si>
    <t>Placa recta para tornillo de 1.5 mm de díametro. Titanio. De 4 a 16 orificios. Incluye medidas intermedias entre las especificadas. La seleccion del material y las medidas estara a cargo de las unidades de atencion, de acuerdo a sus necesidades. Pieza.</t>
  </si>
  <si>
    <t>Placas en "L" bloqueada para tornillos de 1.5 mm de diámetro. Titanio. Izquierda y derecha. De 4 a 6 orificios. Incluye medidas intermedias entre las especificadas. La seleccion del material y las medidas estara a cargo de las unidades de atencion, de acuerdo a sus necesidades. Pieza.</t>
  </si>
  <si>
    <t>Placas en "T" bloqueada para tornillos de 1.5 mm de diámetro. Titanio. Izquierda y derecha. De 4 a 6 orificios. Incluye medidas intermedias entre las especificadas. La seleccion del material y las medidas estara a cargo de las unidades de atencion, de acuerdo a sus necesidades. Pieza.</t>
  </si>
  <si>
    <t>Placas en "Y" bloqueada para tornillos de 1.5 mm de diámetro. Titanio. De 4 a 6 orificios. Incluye medidas intermedias entre las especificadas. La seleccion del material y las medidas estara a cargo de las unidades de atencion, de acuerdo a sus necesidades. Pieza.</t>
  </si>
  <si>
    <t>Placa para orbita para tornillos de 1.5 mm de diámetro. Titanio. De 4 a 10 orificios. Incluye medidas intermedias entre las especificadas. La seleccion del material y las medidas estara a cargo de las unidades de atencion, de acuerdo a sus necesidades. Pieza.</t>
  </si>
  <si>
    <t>Placa para orbita para tornillos de 1.5 mm de diámetro. Titanio. De 4 a 16 orificios. Incluye medidas intermedias entre las especificadas. La seleccion del material y las medidas estara a cargo de las unidades de atencion, de acuerdo a sus necesidades. Pieza.</t>
  </si>
  <si>
    <t>Placa en malla para craneo para tornillos de 1.5 mm de diámetro de 60 x 60 y 90 x 90 mm. Titanio. La seleccion del material y las medidas estara a cargo de las unidades de atencion, de acuerdo a sus necesidades. Pieza.</t>
  </si>
  <si>
    <t>Placas recta para tornillos de 2.0 mm de diámetro. Titanio. De 4 a 16 orificios. Incluye medidas intermedias entre las especificadas. La seleccion del material y las medidas estara a cargo de las unidades de atencion, de acuerdo a sus necesidades. Pieza.</t>
  </si>
  <si>
    <t>Placas en "L" para tornillos de 2.0 mm de diámetro. Titanio. Izquierda y derecha. De 4 a 6 orificios. Incluye medidas intermedias entre las especificadas. La seleccion del material y las medidas estara a cargo de las unidades de atencion, de acuerdo a sus necesidades. Pieza.</t>
  </si>
  <si>
    <t>Placas en "T" para tornillos de 2.0 mm de diámetro. Titanio. De 4 a 6 orificios. Incluye medidas intermedias entre las especificadas. La seleccion del material y las medidas estara a cargo de las unidades de atencion, de acuerdo a sus necesidades. Pieza.</t>
  </si>
  <si>
    <t>Placas en "Y" para tornillos de 2.0 mm de diámetro. Titanio. De 4 a 6 orificios. Incluye medidas intermedias entre las especificadas. La seleccion del material y las medidas estara a cargo de las unidades de atencion, de acuerdo a sus necesidades. Pieza.</t>
  </si>
  <si>
    <t>Placa para orbita para tornillos de 2.0 mm de diámetro. Titanio. De 4 a 7 orificios. Incluye medidas intermedias entre las especificadas. La seleccion del material y las medidas estara a cargo de las unidades de atencion, de acuerdo a sus necesidades. Pieza.</t>
  </si>
  <si>
    <t>Placa en malla para craneo para tornillos de 2.0 mm de diámetro de 60 x 60 y 90 x 90 mm. Titanio. La seleccion del material y las medidas estara a cargo de las unidades de atencion, de acuerdo a sus necesidades. Pieza.</t>
  </si>
  <si>
    <t>Placa para reconstrucción recta bloqueada para tornillo de 2.0 mm de díametro. Titanio. De 4 a 16 orificios. Incluye medidas intermedias entre las especificadas. La seleccion del material y las medidas estara a cargo de las unidades de atencion, de acuerdo a sus necesidades. Pieza.</t>
  </si>
  <si>
    <t>Placa para reconstrucción en "L" bloqueada para tornillo de 2.0 mm de díametro. Titanio. De 12 a 14 orificios. Incluye medidas intermedias entre las especificadas. La seleccion del material y las medidas estara a cargo de las unidades de atencion, de acuerdo a sus necesidades. Pieza</t>
  </si>
  <si>
    <t>Placa para reconstrucción recta bloqueada para tornillo de 2.4 mm de díametro. Titanio. De 4 a 18 orificios. Incluye medidas intermedias entre las especificadas. La seleccion del material y las medidas estara a cargo de las unidades de atencion, de acuerdo a sus necesidades. Pieza</t>
  </si>
  <si>
    <t>Placa para reconstrucción en "L" bloqueada para tornillo de 2.4 mm de díametro. Titanio. De 13 a 20 orificios. Incluye medidas intermedias entre las especificadas. La seleccion del material y las medidas estara a cargo de las unidades de atencion, de acuerdo a sus necesidades. Pieza</t>
  </si>
  <si>
    <t>Tornillos para hueso cortical, de 1.5 mm de diámetro. Titanio. Longitud: de 4 mm a 13 mm. Incluye medidas intermedias entre las especificadas. Pieza.</t>
  </si>
  <si>
    <t>Tornillos para hueso cortical, de 2.0 mm de diámetro. Titanio. Longitud: de 4 mm a 20 mm. Incluye medidas intermedias entre las especificadas. Pieza.</t>
  </si>
  <si>
    <t>Tornillos para hueso cortical, de 2.4 mm de diámetro. Titanio. Longitud: de 7 mm a 20 mm. Incluye medidas intermedias entre las especificadas. Pieza.</t>
  </si>
  <si>
    <t>Tornillos para hueso cortical de bloqueo, de 2.0 mm de diámetro. Titanio. Longitud: de 7 mm a 20 mm. Incluye medidas intermedias entre las especificadas. Pieza.</t>
  </si>
  <si>
    <t>Tornillos para hueso cortical de bloqueo, de 2.4 mm de diámetro. Titanio. Longitud: de 7 mm a 20 mm. Incluye medidas intermedias entre las especificadas. Pieza.</t>
  </si>
  <si>
    <t>Brocas cilíndricas de 1.2 mm de diámetro, longitud de 30 a 50 mm. Incluye medidas intermedias entre las especificadas. Pieza.</t>
  </si>
  <si>
    <t>Brocas cilíndricas de 1.5 mm de diámetro, longitud de 42 a 115 mm. Incluye medidas intermedias entre las especificadas. Pieza.</t>
  </si>
  <si>
    <t>Brocas cilíndricas de 1.8 mm de diámetro, longitud de 80 a 100 mm. Incluye medidas intermedias entre las especificadas. Pieza.</t>
  </si>
  <si>
    <t>PISTOLA DE LAVADO o de irrigación</t>
  </si>
  <si>
    <t xml:space="preserve">PISTOLA DE LAVADO o de irrigación; con cánula para lavado centro medular y/o con punta para irrigación de heridas contaminadas, con alimentación propia. </t>
  </si>
  <si>
    <t>Espaciadores de cadera</t>
  </si>
  <si>
    <t>Espaciadores. De metilmetacrilato prefabricados para cadera. Diámetro de la cabeza de: 46.0 mm a 61.0 mm. Incluye medidas intermedias entre las especificadas. Pieza.</t>
  </si>
  <si>
    <t>A8-IMPT22</t>
  </si>
  <si>
    <t>A8-IMPT46</t>
  </si>
  <si>
    <t>A8-IMPT47</t>
  </si>
  <si>
    <t>A8-IMP48</t>
  </si>
  <si>
    <t>A - 1</t>
  </si>
  <si>
    <t xml:space="preserve">Cemento con Gentamicina o Tobramicina                                                                                                                                                                                                                                                               </t>
  </si>
  <si>
    <t>A - 2</t>
  </si>
  <si>
    <t>A - 3</t>
  </si>
  <si>
    <t>A - 4</t>
  </si>
  <si>
    <t>A - 5</t>
  </si>
  <si>
    <t>Componente femoral de cromo cobalto modular (izquierdo, derecho) con cajón para estabilizado posterior cóndilos asimétricos con rotación externa de 3° incluidos tamaños 62, 66, 70, 73, 77, 80 mm. Con módulo de conversión para fijación de vástago femoral de 10, 12, 14 y 16 mm de diámetro por 100, 150, 200 mm de longitud, con posibilidad de aumentos distales y posteriores de 5, 10 y 15 mm</t>
  </si>
  <si>
    <t xml:space="preserve">Inserto de polietileno de ultra alta densidad independiente al platillo tibial con poste para estabilizador posterior con altura de 10, 12, 14, 16, 18, 20, 22 y 24 mm. </t>
  </si>
  <si>
    <t>Componente rotuliano de ultra alta densidad plana con un poste para su fijación.</t>
  </si>
  <si>
    <t>Componente tibial de titanio con superficie superior súper pulida e inferior en acabado poroso con posibilidad de aumentos tibiales de 6, 8 y 16 mm, vástago angulado hacia posterior de 3° con aletas anguladas integradas para mejor fijación tamaños 68, 71, 74, 77, 81, 85 mm. Con vástago recto/curvo de 10, 12, 14, 16, 18, 20, 22 y 24 mm. De diámetro por 100, 150, 200 mm. De longitud.</t>
  </si>
  <si>
    <t>Componente femoral de cromo cobalto, titanio, modular (izquierdo, derecho) con retención de cruzado, cóndilo asimétricos con rotación externa de 3° incluidos tamaños M/L 55, 57.5, 60, 62.5, 65, 67.5, 70 y 75 mm; los pivotes femorales son removibles y compatibles con aumentos femorales distales y posteriores de 5, 10 y 15 mm.</t>
  </si>
  <si>
    <t>Componente tibial de aleación cromo cobalto con superficie superior súper pulida e inferior en acabado poroso cementado con vástago angulado hacia posterior de 3° con aletas anguladas integradas para mejor fijación tamaños M/L 59, 63, 67, 71, 75, 79 y 83  mm.</t>
  </si>
  <si>
    <t>Inserto de polietileno de ultra alta densidad con conservación ligamento cruzado posterior, independiente a la base tibial con grosores de 10,12,14,16 y 18 mm con opción a vitaminado.</t>
  </si>
  <si>
    <t xml:space="preserve">Componente rotuliano de ultra alta densidad de bajo perfil con un poste para su fijación.      </t>
  </si>
  <si>
    <t>Componente femoral de cromo cobalto modular (izquierdo, derecho) con cajón para estabilizado posterior, cóndilos asimétricos con rotación externa de 3° incluidos tamaños M/L 55, 57.5, 60, 62.5, 65, 67.5, 70 y 75mm.</t>
  </si>
  <si>
    <t>Componente tibial de aleación cromo cobalto con superficie superior súper pulida e inferior en acabado poroso cementado con vástago angulado hacia posterior de 3° con aletas anguladas integradas para mejor fijación tamaños M/L 59, 63, 67, 71, 75, 79 y 83 mm .</t>
  </si>
  <si>
    <t xml:space="preserve">Inserto de polietileno de ultra alta densidad independiente al platillo tibial con poste para estabilizado posterior con grosores de 10,12,14,16 y 18 mm con opción a vitaminado. </t>
  </si>
  <si>
    <t xml:space="preserve">Componente rotuliano de ultra alta densidad de bajo perfil con un poste para su fijación. Leva extendida diseñada para alojar el poste del inserto tibial a 45° de flexión. Diseño de platillo ultracongruente que permite hasta 6° de rotación. Sin restricción de varo/valgo.     </t>
  </si>
  <si>
    <t>Componente femoral de Oxido de Zirconia modular (izquierdo, derecho) con retención de cruzado, o estabilizado posterior, condilo asimétrios con rotación externa de 3° incluidos tamaños M/L 62, 66, 70 , 73, 77, 80 mm.</t>
  </si>
  <si>
    <t>Componente tibial de titanio con superficie superior súper pulida e inferior en acabado sanblast con vástago angulado hacia posterior de 3° con aletas anguladas integradas para mejor fijación tamaños M/L 68, 71, 74, 77, 81, 85 mm.</t>
  </si>
  <si>
    <t>Componente femoral de Cromo Cobalto pulido anatómico en tamaño 65 mm, con vástago femoral de 90, 150 y 225 mm de longitud y diámetros de 9 a 15 mm.</t>
  </si>
  <si>
    <t>Componente tibial modular de Cromo Cobalto con vástago tibial de 80 y 150 mm de longitud y diámetros de 9 a 15mm.</t>
  </si>
  <si>
    <t>Inserto de polietileno de alta densidad moldeado a compresión con sistema de cierre tipo bisagra con medidas de la altura de 12 hasta 24 mm.</t>
  </si>
  <si>
    <t>Componente rotuliano de polietileno de ultra alta densidad en forma de domo con tetón de fijación. Segmentos diaficiarios en diferentes medidas que van desde 30 mm hasta 270 mm.</t>
  </si>
  <si>
    <t>Rodilla Primaria Modular Anatómica</t>
  </si>
  <si>
    <t>Rodilla Primaria con Estabilizador Posterior</t>
  </si>
  <si>
    <t>Componente rotuliano de ultra alta densidad plana con tres postes para su fijación</t>
  </si>
  <si>
    <t>Rodilla Revisión con Vástago Largo</t>
  </si>
  <si>
    <r>
      <rPr>
        <sz val="9"/>
        <color rgb="FFFF0000"/>
        <rFont val="Calibri"/>
        <family val="2"/>
      </rPr>
      <t>Cabeza Femoral de Cromo Cobalto</t>
    </r>
    <r>
      <rPr>
        <sz val="9"/>
        <color theme="1"/>
        <rFont val="Calibri"/>
        <family val="2"/>
      </rPr>
      <t xml:space="preserve"> en diámetros de  28, 32 y 36 mm. Con longitudes de -6, -3, std, +3, +6, +9</t>
    </r>
  </si>
  <si>
    <t>Copa Acetabular de aleación Titanio con recubrimiento poroso titanio plasma spray, con multiorificios para tornillos. En diámetros de 42 a 60  mm. Con incrementos de 2 mm</t>
  </si>
  <si>
    <t>Inserto de polietileno de ultra alta densidad moldeado  a compresión, con pared alta.</t>
  </si>
  <si>
    <t xml:space="preserve">Tornillos de titanio, autoroscantes de 6.5 mm y longitudes de 15 a 40 mm, en incrementos de 5 mm de longitud. </t>
  </si>
  <si>
    <t>Copa Acetabular de aleación Titanio con recubrimiento poroso titanio plasma spray, con multiorificios para tornillos. En diámetros de 42 a 60  mm con incrementos de 2 mm</t>
  </si>
  <si>
    <t>Inserto de polietileno de ultra alta densidad moldeado  a compresión, con pared alta</t>
  </si>
  <si>
    <t xml:space="preserve">Tornillos de titanio, autoroscantes de 6.5 mm. y longitudes de 15 a 40 mm., en incrementos de 5 mm de longitud. </t>
  </si>
  <si>
    <r>
      <rPr>
        <sz val="9"/>
        <color rgb="FFFF0000"/>
        <rFont val="Calibri"/>
        <family val="2"/>
      </rPr>
      <t xml:space="preserve">Cabeza Femoral de Cromo Cobalto </t>
    </r>
    <r>
      <rPr>
        <sz val="9"/>
        <color theme="1"/>
        <rFont val="Calibri"/>
        <family val="2"/>
      </rPr>
      <t>en diámetros de  28, 32 y 36 mm. Con longitudes de -6, -3, std, +3, +6, +9</t>
    </r>
  </si>
  <si>
    <r>
      <rPr>
        <sz val="9"/>
        <color rgb="FFFF0000"/>
        <rFont val="Calibri"/>
        <family val="2"/>
      </rPr>
      <t xml:space="preserve">Ceramica y/o oxido zinc </t>
    </r>
    <r>
      <rPr>
        <sz val="9"/>
        <color theme="1"/>
        <rFont val="Calibri"/>
        <family val="2"/>
      </rPr>
      <t xml:space="preserve">en diámetros de  28, 32 y 36 mm. Con longitudes de -6, -3, std, +3, +6, +9. </t>
    </r>
  </si>
  <si>
    <t xml:space="preserve">Inserto de polietileno de ultra alta densidad moldeado  a compresión, con pared alta. </t>
  </si>
  <si>
    <t xml:space="preserve">Tornillos de titanio, autoroscantes de 6.5 mm. y longitudes de 15 a 40 mm, en incrementos de 5 mm de longitud. </t>
  </si>
  <si>
    <r>
      <t xml:space="preserve">Cadera Primaria cementada Vastago Femoral de aleación Titanio </t>
    </r>
    <r>
      <rPr>
        <sz val="9"/>
        <rFont val="Calibri"/>
        <family val="2"/>
      </rPr>
      <t>(Cabeza femoral de Cromo Cobalto)</t>
    </r>
  </si>
  <si>
    <r>
      <t>Cadera Primaria no cementada Vastago Femoral de aleación Titanio</t>
    </r>
    <r>
      <rPr>
        <sz val="9"/>
        <rFont val="Calibri"/>
        <family val="2"/>
      </rPr>
      <t xml:space="preserve"> (Cerámica y/o oxido zinc)</t>
    </r>
  </si>
  <si>
    <r>
      <rPr>
        <sz val="9"/>
        <color rgb="FFFF0000"/>
        <rFont val="Calibri"/>
        <family val="2"/>
      </rPr>
      <t>Cadera Primaria cementada Vastago Femoral de aleación Titanio</t>
    </r>
    <r>
      <rPr>
        <sz val="9"/>
        <color theme="1"/>
        <rFont val="Calibri"/>
        <family val="2"/>
      </rPr>
      <t xml:space="preserve">, geometría biplanar, con recubrimiento poroso de titanio plasma spray proximal, y acabado distal Interloc en tamaños de 7 a 21 mm de diámetro, en incrementos de 1 mm. </t>
    </r>
  </si>
  <si>
    <r>
      <rPr>
        <sz val="9"/>
        <color rgb="FFFF0000"/>
        <rFont val="Calibri"/>
        <family val="2"/>
      </rPr>
      <t>Cerámica y/o oxido zinc</t>
    </r>
    <r>
      <rPr>
        <sz val="9"/>
        <color theme="1"/>
        <rFont val="Calibri"/>
        <family val="2"/>
      </rPr>
      <t xml:space="preserve">  en diámetros de  28, 32 y 36 mm. Con longitudes de -6, -3, std, +3, +6, +9</t>
    </r>
  </si>
  <si>
    <t>Copa Acetabular de aleación Titanio con recubrimiento poroso titanio plasma spray, con multiorificios para tornillos. En diámetros de 42 a 60  mm.con incrementos de 2 mm.</t>
  </si>
  <si>
    <r>
      <t xml:space="preserve">Cadera Primaria cementada Vastago Femoral de aleación Titanio </t>
    </r>
    <r>
      <rPr>
        <sz val="9"/>
        <rFont val="Calibri"/>
        <family val="2"/>
      </rPr>
      <t>(Cerámica y/o oxido zinc)</t>
    </r>
  </si>
  <si>
    <r>
      <t>Cadera Primaria no cementada Vastago Femoral de aleación Titanio</t>
    </r>
    <r>
      <rPr>
        <sz val="9"/>
        <color rgb="FFFF0000"/>
        <rFont val="Calibri"/>
        <family val="2"/>
      </rPr>
      <t xml:space="preserve"> </t>
    </r>
    <r>
      <rPr>
        <sz val="9"/>
        <rFont val="Calibri"/>
        <family val="2"/>
      </rPr>
      <t>(Cabeza femoral de Cromo Cobalto)</t>
    </r>
  </si>
  <si>
    <r>
      <rPr>
        <sz val="9"/>
        <color rgb="FFFF0000"/>
        <rFont val="Calibri"/>
        <family val="2"/>
      </rPr>
      <t>Cadera Primaria no cementada Vastago Femoral de aleación Titanio</t>
    </r>
    <r>
      <rPr>
        <sz val="9"/>
        <color theme="1"/>
        <rFont val="Calibri"/>
        <family val="2"/>
      </rPr>
      <t xml:space="preserve">, geometría biplanar, con recubrimiento poroso de titanio plasma spray proximal, y acabado distal Interloc en tamaños de </t>
    </r>
    <r>
      <rPr>
        <b/>
        <sz val="9"/>
        <color theme="1"/>
        <rFont val="Calibri"/>
        <family val="2"/>
      </rPr>
      <t>4 a 18 mm</t>
    </r>
    <r>
      <rPr>
        <sz val="9"/>
        <color theme="1"/>
        <rFont val="Calibri"/>
        <family val="2"/>
      </rPr>
      <t xml:space="preserve"> de diámetro, en incrementos de 1 mm</t>
    </r>
  </si>
  <si>
    <r>
      <rPr>
        <sz val="9"/>
        <color rgb="FFFF0000"/>
        <rFont val="Calibri"/>
        <family val="2"/>
      </rPr>
      <t>Cadera Primaria cementada Vastago Femoral de aleación Titanio</t>
    </r>
    <r>
      <rPr>
        <sz val="9"/>
        <color theme="1"/>
        <rFont val="Calibri"/>
        <family val="2"/>
      </rPr>
      <t>, geometría biplanar, con recubrimiento poroso de titanio plasma spray proximal, y acabado distal Interloc en tamaños de</t>
    </r>
    <r>
      <rPr>
        <b/>
        <sz val="9"/>
        <color theme="1"/>
        <rFont val="Calibri"/>
        <family val="2"/>
      </rPr>
      <t xml:space="preserve"> 7 a 21 mm </t>
    </r>
    <r>
      <rPr>
        <sz val="9"/>
        <color theme="1"/>
        <rFont val="Calibri"/>
        <family val="2"/>
      </rPr>
      <t xml:space="preserve">de diámetro, en incrementos de 2 mm. </t>
    </r>
  </si>
  <si>
    <r>
      <rPr>
        <sz val="9"/>
        <color rgb="FFFF0000"/>
        <rFont val="Calibri"/>
        <family val="2"/>
      </rPr>
      <t>Cadera Primaria no cementada Vastago Femoral de aleación Titanio</t>
    </r>
    <r>
      <rPr>
        <sz val="9"/>
        <color theme="1"/>
        <rFont val="Calibri"/>
        <family val="2"/>
      </rPr>
      <t xml:space="preserve">, geometría biplanar, con recubrimiento poroso de titanio plasma spray proximal, y acabado distal Interloc en tamaños de </t>
    </r>
    <r>
      <rPr>
        <b/>
        <sz val="9"/>
        <color theme="1"/>
        <rFont val="Calibri"/>
        <family val="2"/>
      </rPr>
      <t>4 a 18 mm</t>
    </r>
    <r>
      <rPr>
        <sz val="9"/>
        <color theme="1"/>
        <rFont val="Calibri"/>
        <family val="2"/>
      </rPr>
      <t xml:space="preserve"> de diámetro, en incrementos de 1 mm. </t>
    </r>
  </si>
  <si>
    <t>Cadera Primaria Híbrida vástago cementado, copa no cementada</t>
  </si>
  <si>
    <t>Vástago Femoral cementado de Cromo Cobalto, geometría Biplanar, con acabado Interloc, en diámetros de 7, 9, 11, 13, 15, 17, 19 y 21 mm.</t>
  </si>
  <si>
    <t xml:space="preserve">Cabeza Femoral de Cromo Cobalto en diámetros de  28, 32, y 36 mm. Con longitudes de -6, -3, STD, +3, +6, +9 </t>
  </si>
  <si>
    <t>Copa Acetabular de titanio con recubrimiento poroso plasma spray</t>
  </si>
  <si>
    <t>Copa metálica multiorificios para tornillo. En diámetros de 42 a 60  mm., en incrementos de 2 mm.</t>
  </si>
  <si>
    <t xml:space="preserve">Tornillos de titanio, autoroscantes de 6.5 mm , y longitudes de 15 a 45 mm, con incrementos de 5 mm. </t>
  </si>
  <si>
    <t xml:space="preserve">Cemento  para hueso de Metil Metacrilato. </t>
  </si>
  <si>
    <t>Cadera Bipolar con vástago no cementado</t>
  </si>
  <si>
    <t>Cadera Bipolar con vástago no cementado Vástago Femoral de Titanio, geometría biplanar, con recubrimiento poroso de titanio plasma spray proximal, y acabado distal Interloc en tamaños de 7 a 21 mm de diámetro, en incrementos de 2 mm.</t>
  </si>
  <si>
    <t>Cabeza Femoral de Cromo Cobalto en diámetro de  28 mm. Con longitudes de -6, -3, STD, +3, +6, +9.</t>
  </si>
  <si>
    <t xml:space="preserve">Copa bipolar con medidas  de 39 a 49 mm con incrementos de 2mm con sistema interno de bloqueo y sistema de retiro.  </t>
  </si>
  <si>
    <t>Cadera Bipolar con vástago cementado</t>
  </si>
  <si>
    <t>Cadera Bipolar con vástago cementado Vástago Femoral de aleación de titanio y cromo cobalto , geometría Biplanar, con acabado Interloc, en diámetros de 7, 9, 11, 13, 15, 17, 19 y 21 mm.</t>
  </si>
  <si>
    <t>Cabeza Femoral de Cromo Cobalto en diámetros de 28 mm. Con longitudes de -6, -3,STD, +3, +6, +9.</t>
  </si>
  <si>
    <t xml:space="preserve">Copa bipolar con medidas  de 42 a 58 mm con incrementos de 2 mm, con sistema interno de bloqueo y sistema de retiro.  </t>
  </si>
  <si>
    <t>A - 6</t>
  </si>
  <si>
    <t>A8-IMPT12</t>
  </si>
  <si>
    <t>A8-IMPT13</t>
  </si>
  <si>
    <t>A9-IMPT43</t>
  </si>
  <si>
    <r>
      <t>Placa anatomica  bloqueda para perone  izquierda y derecha  de 3/4 orificios a</t>
    </r>
    <r>
      <rPr>
        <b/>
        <sz val="9"/>
        <color theme="1"/>
        <rFont val="Calibri"/>
        <family val="2"/>
      </rPr>
      <t xml:space="preserve"> 3 a 10</t>
    </r>
    <r>
      <rPr>
        <sz val="9"/>
        <color theme="1"/>
        <rFont val="Calibri"/>
        <family val="2"/>
      </rPr>
      <t xml:space="preserve"> orificios de titanio</t>
    </r>
  </si>
  <si>
    <r>
      <t>Tornillos corticales de</t>
    </r>
    <r>
      <rPr>
        <b/>
        <sz val="9"/>
        <color theme="1"/>
        <rFont val="Calibri"/>
        <family val="2"/>
      </rPr>
      <t xml:space="preserve"> 12 mm a 70 </t>
    </r>
    <r>
      <rPr>
        <sz val="9"/>
        <color theme="1"/>
        <rFont val="Calibri"/>
        <family val="2"/>
      </rPr>
      <t>mm</t>
    </r>
  </si>
  <si>
    <r>
      <t>Tornillos corticales bloqueados de</t>
    </r>
    <r>
      <rPr>
        <b/>
        <sz val="9"/>
        <color theme="1"/>
        <rFont val="Calibri"/>
        <family val="2"/>
      </rPr>
      <t>12 mm a 70 m</t>
    </r>
    <r>
      <rPr>
        <sz val="9"/>
        <color theme="1"/>
        <rFont val="Calibri"/>
        <family val="2"/>
      </rPr>
      <t>m</t>
    </r>
  </si>
  <si>
    <r>
      <t xml:space="preserve">Placas rectas semitubular de 1/3 de tubo bloqueada. De titanio.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</si>
  <si>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Placas rectas de bajo contacto para tornillo de 3.5 mm, bloqueada. De titanio.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</si>
  <si>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Placas rectas de reconstruccion bloqueada. De titanaio.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</si>
  <si>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Tornillo de bloqueo de 2.7 mm, en aleación de titanio. Autorroscante. Longitud de </t>
    </r>
    <r>
      <rPr>
        <b/>
        <sz val="9"/>
        <rFont val="Calibri"/>
        <family val="2"/>
        <scheme val="minor"/>
      </rPr>
      <t>10.0</t>
    </r>
    <r>
      <rPr>
        <sz val="9"/>
        <rFont val="Calibri"/>
        <family val="2"/>
        <scheme val="minor"/>
      </rPr>
      <t xml:space="preserve"> mm a 30.0 mm. Incluye medidas intermedias entre las especificadas. Pieza.</t>
    </r>
  </si>
  <si>
    <r>
      <t xml:space="preserve">Tornillos para hueso cortical, de 3.5 mm de diámetro. Longitud: de 10.0 mm a </t>
    </r>
    <r>
      <rPr>
        <b/>
        <sz val="9"/>
        <color theme="1"/>
        <rFont val="Calibri"/>
        <family val="2"/>
        <scheme val="minor"/>
      </rPr>
      <t>70.0</t>
    </r>
    <r>
      <rPr>
        <sz val="9"/>
        <color theme="1"/>
        <rFont val="Calibri"/>
        <family val="2"/>
        <scheme val="minor"/>
      </rPr>
      <t xml:space="preserve"> mm. De titanio. Incluye medidas intermedias entre las especificadas. Pieza.</t>
    </r>
  </si>
  <si>
    <r>
      <t xml:space="preserve">Tornillos para hueso esponjoso, con cabeza esferoidal, de 4.0 mm de diámetro. Rosca completa. Longitud: de 10.0 mm a </t>
    </r>
    <r>
      <rPr>
        <b/>
        <sz val="9"/>
        <color theme="1"/>
        <rFont val="Calibri"/>
        <family val="2"/>
        <scheme val="minor"/>
      </rPr>
      <t>70</t>
    </r>
    <r>
      <rPr>
        <sz val="9"/>
        <color theme="1"/>
        <rFont val="Calibri"/>
        <family val="2"/>
        <scheme val="minor"/>
      </rPr>
      <t>.0 mm. Incluye medidas intermedias entre las especificadas. Pieza.</t>
    </r>
  </si>
  <si>
    <r>
      <t xml:space="preserve">Tornillos para hueso esponjoso, con cabeza esferoidal, diámetro de la rosca 4.0 mm. Longitud: de 10.0 mm a </t>
    </r>
    <r>
      <rPr>
        <b/>
        <sz val="9"/>
        <color theme="1"/>
        <rFont val="Calibri"/>
        <family val="2"/>
        <scheme val="minor"/>
      </rPr>
      <t>70.0</t>
    </r>
    <r>
      <rPr>
        <sz val="9"/>
        <color theme="1"/>
        <rFont val="Calibri"/>
        <family val="2"/>
        <scheme val="minor"/>
      </rPr>
      <t xml:space="preserve"> mm. Incluye medidas intermedias entre las especificadas. Pieza.</t>
    </r>
  </si>
  <si>
    <r>
      <t xml:space="preserve">Agujas para hueso, tipo kirschner, no roscado con punta de trocar. De acero. Diámetro de 1.0 mm a </t>
    </r>
    <r>
      <rPr>
        <b/>
        <sz val="9"/>
        <color rgb="FF000000"/>
        <rFont val="Calibri"/>
        <family val="2"/>
        <scheme val="minor"/>
      </rPr>
      <t>1.4</t>
    </r>
    <r>
      <rPr>
        <sz val="9"/>
        <color rgb="FF000000"/>
        <rFont val="Calibri"/>
        <family val="2"/>
        <scheme val="minor"/>
      </rPr>
      <t xml:space="preserve"> mm y Longitud de 100.0 mm a </t>
    </r>
    <r>
      <rPr>
        <b/>
        <sz val="9"/>
        <color rgb="FF000000"/>
        <rFont val="Calibri"/>
        <family val="2"/>
        <scheme val="minor"/>
      </rPr>
      <t>150.0</t>
    </r>
    <r>
      <rPr>
        <sz val="9"/>
        <color rgb="FF000000"/>
        <rFont val="Calibri"/>
        <family val="2"/>
        <scheme val="minor"/>
      </rPr>
      <t xml:space="preserve"> mm. Incluye medidas intermedias entre las especificadas. Pieza.</t>
    </r>
  </si>
  <si>
    <r>
      <t xml:space="preserve">Rodilla Revisión Constreñida o tumoral </t>
    </r>
    <r>
      <rPr>
        <sz val="9"/>
        <color rgb="FFFF0000"/>
        <rFont val="Calibri"/>
        <family val="2"/>
      </rPr>
      <t>(Prótesis total de rodilla de Revisión tipo modular, izquierda y derecho).</t>
    </r>
  </si>
  <si>
    <t>SUMINISTRO DE INSUMOS DE OSTEOSÍNTESIS Y ENDOPRÓTESIS</t>
  </si>
  <si>
    <t>Monto Maximo</t>
  </si>
  <si>
    <t>Monto Minimo</t>
  </si>
  <si>
    <t>LICITACIÓN PÚBLICA PRESENCIAL</t>
  </si>
  <si>
    <t>PCE-LPP-017-2025</t>
  </si>
  <si>
    <t>A2-INJH5</t>
  </si>
  <si>
    <t>Hueso Liofilizado 1CC</t>
  </si>
  <si>
    <t>ANEXO DE MONTOS</t>
  </si>
  <si>
    <t>TOTAL=</t>
  </si>
  <si>
    <t>ARTROSCOPIA</t>
  </si>
  <si>
    <t>Requerimientos adicionales</t>
  </si>
  <si>
    <t xml:space="preserve">El instrumental debera venir esterilizado, para los procedimientos que asi aplique </t>
  </si>
  <si>
    <t>Cuando alguna de las partidas esté integrada por un sistema compuesto de varios artículos, el proveedor deberá de señalar el costo unitario de cada uno de los articulos que integra el sistema.</t>
  </si>
  <si>
    <t>En el caso del supuesto anterior unicamente se pagara al proveedor adjudicado aquellos articulos que efectivamente haya utilizado en la intervencion quirurgica. En ningun caso podra exceder el Precio unitario ofertado.</t>
  </si>
  <si>
    <r>
      <t>El proveedor que resulte con las partidas adjudicadas</t>
    </r>
    <r>
      <rPr>
        <b/>
        <sz val="9"/>
        <color theme="1"/>
        <rFont val="Calibri"/>
        <family val="2"/>
      </rPr>
      <t xml:space="preserve"> deberá proporcionar torre completa de artroscopia en donde se requiera para la realización del procedimiento y posicionador de hombro, rodilla y silla de playa con cubierta en donde se requiera.</t>
    </r>
  </si>
  <si>
    <t xml:space="preserve">Adicionar sin costo todo el instrumental requerido.  </t>
  </si>
  <si>
    <t>Asesoría de instrumentista para el implante.</t>
  </si>
  <si>
    <t>Asistencia técnica, pre, trans y post quirúrgica en caso de ser necesario.</t>
  </si>
  <si>
    <t>Talleres prequirúrgicos para entrenar al personal</t>
  </si>
  <si>
    <t>Proporcionar videos y materiales impresos de apoyo.</t>
  </si>
  <si>
    <t>Todos los componentes deben ser compatibles entre si.</t>
  </si>
  <si>
    <t>En el caso del supuesto anterior unicamente se pagara al proveedor adjudicado aquellos articulos que efectivamente haya utilizado en la intervencion quirurgica. En ningun caso podra exceder el importe maximo adjuidcado.</t>
  </si>
  <si>
    <t>Adicionar sin costo para la institución todo el instrumental y equipo requerido para la colocación de los implantes</t>
  </si>
  <si>
    <t>Asesoria Técnica para el uso del Equipo.</t>
  </si>
  <si>
    <t>Asistencia técnica Pre, Trans y Post quirúrgica en caso de ser necesario.</t>
  </si>
  <si>
    <t>Talleres prequirurgicos para entrenar al personal.</t>
  </si>
  <si>
    <t>Garantizar la seguridad en el cumplimiento de la esterilización y métodos de traslado de material</t>
  </si>
  <si>
    <t xml:space="preserve">Todo el material y equipo debe contar con certificacion internacional de calidad </t>
  </si>
  <si>
    <t xml:space="preserve">TODOS LOS COMPONENTES DEBEN SER COMPATIBLES ENTRE SI. </t>
  </si>
  <si>
    <t>Para establecer un criterio de igualdad el Precio Unitario ofertado por set será aquel que el proveedor participante considere como costo máximo por evento. Al proveedor adjudicado únicamente se le pagarán los artículos efectivamente utilizados en la intervención quirúrgica, en ningún caso podrá exceder del Precio Unitario ofertado.</t>
  </si>
  <si>
    <t xml:space="preserve">Adicionar sin costo el instrumental requerido para el abordaje y colocación de los implantes </t>
  </si>
  <si>
    <t>Todos los componente deben ser compatibles entre si, incluir dimensiones intermedias entre las especificadas.</t>
  </si>
  <si>
    <t>Las partidas 1 y 2 deberan ser adjudicadas al mismo proveedor, al igual que la partida 4 y 5 por la importancias de las compatibilidades.</t>
  </si>
  <si>
    <t>En el caso del supuesto anterior unicamente se pagara al proveedor adjudicado aquellos articulos que efectivamente haya utilizado en la intervencion quirurgica. En ningun caso podra exceder del Precio Unitario ofertado.</t>
  </si>
  <si>
    <t>Todos los componentes deben ser compatibles entre si, incluir dimensiones intermedias entre las las especificadas, asi como el cemento adicional que se requiera.</t>
  </si>
  <si>
    <t>En la partida numero 1, el provedor ajudicato deberá presentarse cuando sea requerido con el material completo de Rodilla Primaria Modular Anatómica y de Rodilla Primaria con Estabilizador Posterior (CLAVES A4-RODI1 Y A4-RODI1.1)</t>
  </si>
  <si>
    <t xml:space="preserve">TODOS LOS COMPONENTES DEBEN SER COMPATIBLES ENTRE SI. INCLUYE DIMENSIONES INTERMEDIAS ENTRE LAS ESPECIFICADAS, ASÍ COMO EL CEMENTO ADICIONAL QUE SE REQUIERA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</si>
</sst>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41" x14ac:knownFonts="1">
    <font>
      <sz val="11"/>
      <color theme="1"/>
      <name val="Calibri"/>
      <scheme val="minor"/>
    </font>
    <font>
      <sz val="11"/>
      <color theme="1"/>
      <name val="Calibri"/>
      <family val="2"/>
      <scheme val="minor"/>
    </font>
    <font>
      <sz val="11"/>
      <color theme="1"/>
      <name val="Calibri"/>
      <family val="2"/>
      <scheme val="minor"/>
    </font>
    <font>
      <b/>
      <sz val="10"/>
      <color theme="1"/>
      <name val="Calibri"/>
      <family val="2"/>
    </font>
    <font>
      <sz val="11"/>
      <color theme="1"/>
      <name val="Calibri"/>
      <family val="2"/>
    </font>
    <font>
      <b/>
      <sz val="11"/>
      <color theme="1"/>
      <name val="Calibri"/>
      <family val="2"/>
    </font>
    <font>
      <b/>
      <sz val="9"/>
      <color theme="0"/>
      <name val="Calibri"/>
      <family val="2"/>
    </font>
    <font>
      <sz val="9"/>
      <color theme="1"/>
      <name val="Calibri"/>
      <family val="2"/>
    </font>
    <font>
      <sz val="11"/>
      <name val="Calibri"/>
      <family val="2"/>
    </font>
    <font>
      <sz val="10"/>
      <color theme="1"/>
      <name val="Calibri"/>
      <family val="2"/>
    </font>
    <font>
      <b/>
      <sz val="10"/>
      <color theme="0"/>
      <name val="Calibri"/>
      <family val="2"/>
    </font>
    <font>
      <b/>
      <sz val="12"/>
      <color theme="1"/>
      <name val="Arial"/>
      <family val="2"/>
    </font>
    <font>
      <sz val="9"/>
      <color rgb="FFFF0000"/>
      <name val="Calibri"/>
      <family val="2"/>
    </font>
    <font>
      <b/>
      <sz val="9"/>
      <color theme="1"/>
      <name val="Calibri"/>
      <family val="2"/>
    </font>
    <font>
      <sz val="9"/>
      <color rgb="FF000000"/>
      <name val="Calibri"/>
      <family val="2"/>
    </font>
    <font>
      <sz val="9"/>
      <name val="Calibri"/>
      <family val="2"/>
    </font>
    <font>
      <b/>
      <sz val="9"/>
      <color rgb="FFFF0000"/>
      <name val="Calibri"/>
      <family val="2"/>
    </font>
    <font>
      <b/>
      <sz val="9"/>
      <color rgb="FF000000"/>
      <name val="Calibri"/>
      <family val="2"/>
    </font>
    <font>
      <sz val="11"/>
      <color theme="1"/>
      <name val="Calibri"/>
      <family val="2"/>
      <scheme val="minor"/>
    </font>
    <font>
      <sz val="12"/>
      <color theme="1"/>
      <name val="Arial"/>
      <family val="2"/>
    </font>
    <font>
      <sz val="9"/>
      <color theme="0"/>
      <name val="Calibri"/>
      <family val="2"/>
    </font>
    <font>
      <sz val="9"/>
      <color theme="1"/>
      <name val="Calibri"/>
      <family val="2"/>
      <scheme val="minor"/>
    </font>
    <font>
      <b/>
      <sz val="9"/>
      <name val="Calibri"/>
      <family val="2"/>
      <scheme val="minor"/>
    </font>
    <font>
      <sz val="9"/>
      <color rgb="FF000000"/>
      <name val="Calibri"/>
      <family val="2"/>
      <scheme val="minor"/>
    </font>
    <font>
      <sz val="9"/>
      <name val="Calibri"/>
      <family val="2"/>
      <scheme val="minor"/>
    </font>
    <font>
      <sz val="11"/>
      <color theme="1"/>
      <name val="Calibri"/>
      <family val="2"/>
      <scheme val="minor"/>
    </font>
    <font>
      <b/>
      <sz val="11"/>
      <color theme="1"/>
      <name val="Calibri"/>
      <family val="2"/>
      <scheme val="minor"/>
    </font>
    <font>
      <b/>
      <sz val="12"/>
      <color theme="1"/>
      <name val="Calibri"/>
      <family val="2"/>
    </font>
    <font>
      <sz val="12"/>
      <color theme="1"/>
      <name val="Calibri"/>
      <family val="2"/>
    </font>
    <font>
      <b/>
      <sz val="11"/>
      <name val="Calibri"/>
      <family val="2"/>
      <scheme val="minor"/>
    </font>
    <font>
      <b/>
      <sz val="9"/>
      <color rgb="FF000000"/>
      <name val="Calibri"/>
      <family val="2"/>
      <scheme val="minor"/>
    </font>
    <font>
      <b/>
      <sz val="9"/>
      <color theme="1"/>
      <name val="Calibri"/>
      <family val="2"/>
      <scheme val="minor"/>
    </font>
    <font>
      <b/>
      <sz val="14"/>
      <color theme="1"/>
      <name val="Calibri"/>
      <family val="2"/>
    </font>
    <font>
      <sz val="11"/>
      <name val="Calibri"/>
      <family val="2"/>
      <scheme val="minor"/>
    </font>
    <font>
      <sz val="11"/>
      <color theme="1"/>
      <name val="Arial"/>
      <family val="2"/>
    </font>
    <font>
      <sz val="10"/>
      <name val="Calibri"/>
      <family val="2"/>
    </font>
    <font>
      <b/>
      <sz val="10"/>
      <name val="Calibri"/>
      <family val="2"/>
    </font>
    <font>
      <b/>
      <sz val="9"/>
      <name val="Calibri"/>
      <family val="2"/>
    </font>
    <font>
      <sz val="7"/>
      <color theme="1"/>
      <name val="Calibri"/>
      <family val="2"/>
    </font>
    <font>
      <b/>
      <sz val="8"/>
      <color theme="0"/>
      <name val="Arial"/>
      <family val="2"/>
    </font>
    <font>
      <sz val="9"/>
      <color theme="1"/>
      <name val="Arial"/>
      <family val="2"/>
    </font>
  </fonts>
  <fills count="19">
    <fill>
      <patternFill patternType="none"/>
    </fill>
    <fill>
      <patternFill patternType="gray125"/>
    </fill>
    <fill>
      <patternFill patternType="solid">
        <fgColor theme="0"/>
        <bgColor theme="0"/>
      </patternFill>
    </fill>
    <fill>
      <patternFill patternType="solid">
        <fgColor theme="0"/>
        <bgColor rgb="FFFFFF00"/>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theme="0"/>
      </patternFill>
    </fill>
    <fill>
      <patternFill patternType="solid">
        <fgColor theme="0" tint="-0.249977111117893"/>
        <bgColor rgb="FFBFBFBF"/>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tint="-4.9989318521683403E-2"/>
        <bgColor rgb="FFBFBFBF"/>
      </patternFill>
    </fill>
    <fill>
      <patternFill patternType="solid">
        <fgColor theme="2" tint="-0.249977111117893"/>
        <bgColor theme="0"/>
      </patternFill>
    </fill>
    <fill>
      <patternFill patternType="solid">
        <fgColor theme="2" tint="-0.249977111117893"/>
        <bgColor indexed="64"/>
      </patternFill>
    </fill>
    <fill>
      <patternFill patternType="solid">
        <fgColor theme="2" tint="-0.249977111117893"/>
        <bgColor rgb="FFBFBFBF"/>
      </patternFill>
    </fill>
    <fill>
      <patternFill patternType="solid">
        <fgColor theme="4" tint="-0.249977111117893"/>
        <bgColor rgb="FF0F243E"/>
      </patternFill>
    </fill>
    <fill>
      <patternFill patternType="solid">
        <fgColor theme="4" tint="-0.249977111117893"/>
        <bgColor rgb="FF17365D"/>
      </patternFill>
    </fill>
    <fill>
      <patternFill patternType="solid">
        <fgColor theme="4" tint="0.59999389629810485"/>
        <bgColor indexed="64"/>
      </patternFill>
    </fill>
    <fill>
      <patternFill patternType="solid">
        <fgColor rgb="FF0F243E"/>
        <bgColor rgb="FF0F243E"/>
      </patternFill>
    </fill>
    <fill>
      <patternFill patternType="solid">
        <fgColor theme="0"/>
        <bgColor rgb="FF92D050"/>
      </patternFill>
    </fill>
  </fills>
  <borders count="7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
      <left style="medium">
        <color indexed="64"/>
      </left>
      <right/>
      <top/>
      <bottom/>
      <diagonal/>
    </border>
    <border>
      <left style="thin">
        <color rgb="FF000000"/>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18" fillId="0" borderId="3"/>
    <xf numFmtId="44" fontId="25" fillId="0" borderId="0" applyFont="0" applyFill="0" applyBorder="0" applyAlignment="0" applyProtection="0"/>
    <xf numFmtId="0" fontId="1" fillId="0" borderId="3"/>
  </cellStyleXfs>
  <cellXfs count="468">
    <xf numFmtId="0" fontId="0" fillId="0" borderId="0" xfId="0"/>
    <xf numFmtId="0" fontId="4" fillId="0" borderId="0" xfId="0" applyFont="1"/>
    <xf numFmtId="0" fontId="3" fillId="0" borderId="0" xfId="0" applyFont="1" applyAlignment="1">
      <alignment horizontal="center" vertical="center"/>
    </xf>
    <xf numFmtId="0" fontId="9" fillId="0" borderId="0" xfId="0" applyFont="1"/>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0" fontId="4" fillId="4" borderId="0" xfId="0" applyFont="1" applyFill="1"/>
    <xf numFmtId="0" fontId="9" fillId="0" borderId="10" xfId="0" applyFont="1" applyBorder="1" applyAlignment="1">
      <alignment vertical="center" wrapText="1"/>
    </xf>
    <xf numFmtId="0" fontId="9" fillId="2" borderId="10" xfId="0" applyFont="1" applyFill="1" applyBorder="1" applyAlignment="1">
      <alignment vertical="center" wrapText="1"/>
    </xf>
    <xf numFmtId="0" fontId="19" fillId="0" borderId="0" xfId="0" applyFont="1" applyAlignment="1">
      <alignment horizontal="center" vertical="center"/>
    </xf>
    <xf numFmtId="0" fontId="3" fillId="0" borderId="3" xfId="1" applyFont="1" applyAlignment="1">
      <alignment horizontal="center" vertical="center" wrapText="1"/>
    </xf>
    <xf numFmtId="0" fontId="4" fillId="0" borderId="3" xfId="1" applyFont="1"/>
    <xf numFmtId="0" fontId="13" fillId="0" borderId="5" xfId="1" applyFont="1" applyBorder="1" applyAlignment="1">
      <alignment horizontal="left" vertical="center" wrapText="1"/>
    </xf>
    <xf numFmtId="0" fontId="13" fillId="0" borderId="10" xfId="1" applyFont="1" applyBorder="1" applyAlignment="1">
      <alignment horizontal="left" vertical="center" wrapText="1"/>
    </xf>
    <xf numFmtId="0" fontId="13" fillId="0" borderId="10" xfId="1" applyFont="1" applyBorder="1"/>
    <xf numFmtId="0" fontId="7" fillId="0" borderId="5" xfId="1" applyFont="1" applyBorder="1" applyAlignment="1">
      <alignment horizontal="left" wrapText="1"/>
    </xf>
    <xf numFmtId="0" fontId="7" fillId="0" borderId="6" xfId="1" applyFont="1" applyBorder="1" applyAlignment="1">
      <alignment horizontal="left" vertical="top" wrapText="1"/>
    </xf>
    <xf numFmtId="0" fontId="7" fillId="0" borderId="5" xfId="1" applyFont="1" applyBorder="1" applyAlignment="1">
      <alignment horizontal="left" vertical="center" wrapText="1"/>
    </xf>
    <xf numFmtId="0" fontId="7" fillId="0" borderId="5" xfId="1" applyFont="1" applyBorder="1" applyAlignment="1">
      <alignment horizontal="left" vertical="top" wrapText="1"/>
    </xf>
    <xf numFmtId="0" fontId="7" fillId="0" borderId="5" xfId="1" applyFont="1" applyBorder="1" applyAlignment="1">
      <alignment vertical="center" wrapText="1"/>
    </xf>
    <xf numFmtId="0" fontId="7" fillId="0" borderId="7" xfId="1" applyFont="1" applyBorder="1" applyAlignment="1">
      <alignment vertical="center" wrapText="1"/>
    </xf>
    <xf numFmtId="0" fontId="7" fillId="0" borderId="7" xfId="1" applyFont="1" applyBorder="1" applyAlignment="1">
      <alignment horizontal="left" vertical="top" wrapText="1"/>
    </xf>
    <xf numFmtId="2" fontId="14" fillId="2" borderId="5" xfId="1" applyNumberFormat="1" applyFont="1" applyFill="1" applyBorder="1" applyAlignment="1">
      <alignment horizontal="left" vertical="center" wrapText="1"/>
    </xf>
    <xf numFmtId="0" fontId="7" fillId="2" borderId="5" xfId="1" applyFont="1" applyFill="1" applyBorder="1" applyAlignment="1">
      <alignment horizontal="left" vertical="center" wrapText="1"/>
    </xf>
    <xf numFmtId="0" fontId="14" fillId="2" borderId="5" xfId="1" applyFont="1" applyFill="1" applyBorder="1" applyAlignment="1">
      <alignment horizontal="left" vertical="center" wrapText="1"/>
    </xf>
    <xf numFmtId="0" fontId="13" fillId="0" borderId="6" xfId="1" applyFont="1" applyBorder="1" applyAlignment="1">
      <alignment horizontal="left" vertical="center" wrapText="1"/>
    </xf>
    <xf numFmtId="0" fontId="7" fillId="2" borderId="6" xfId="1" applyFont="1" applyFill="1" applyBorder="1" applyAlignment="1">
      <alignment horizontal="left" vertical="center" wrapText="1"/>
    </xf>
    <xf numFmtId="0" fontId="13" fillId="2" borderId="5" xfId="1" applyFont="1" applyFill="1" applyBorder="1" applyAlignment="1">
      <alignment horizontal="left" vertical="center" wrapText="1"/>
    </xf>
    <xf numFmtId="0" fontId="7" fillId="0" borderId="6" xfId="1" applyFont="1" applyBorder="1" applyAlignment="1">
      <alignment horizontal="left" vertical="center" wrapText="1"/>
    </xf>
    <xf numFmtId="2" fontId="7" fillId="2" borderId="5" xfId="1" applyNumberFormat="1" applyFont="1" applyFill="1" applyBorder="1" applyAlignment="1">
      <alignment horizontal="left" vertical="center" wrapText="1"/>
    </xf>
    <xf numFmtId="0" fontId="13" fillId="4" borderId="6" xfId="1" applyFont="1" applyFill="1" applyBorder="1" applyAlignment="1">
      <alignment horizontal="left" wrapText="1"/>
    </xf>
    <xf numFmtId="2" fontId="7" fillId="2" borderId="6" xfId="1" applyNumberFormat="1" applyFont="1" applyFill="1" applyBorder="1" applyAlignment="1">
      <alignment horizontal="left" vertical="center" wrapText="1"/>
    </xf>
    <xf numFmtId="2" fontId="13" fillId="2" borderId="5" xfId="1" applyNumberFormat="1" applyFont="1" applyFill="1" applyBorder="1" applyAlignment="1">
      <alignment horizontal="left" vertical="center" wrapText="1"/>
    </xf>
    <xf numFmtId="0" fontId="13" fillId="2" borderId="5" xfId="1" applyFont="1" applyFill="1" applyBorder="1" applyAlignment="1">
      <alignment vertical="center" wrapText="1"/>
    </xf>
    <xf numFmtId="0" fontId="7" fillId="2" borderId="5" xfId="1" applyFont="1" applyFill="1" applyBorder="1" applyAlignment="1">
      <alignment vertical="center" wrapText="1"/>
    </xf>
    <xf numFmtId="0" fontId="7" fillId="2" borderId="5" xfId="1" applyFont="1" applyFill="1" applyBorder="1" applyAlignment="1">
      <alignment horizontal="left" vertical="top" wrapText="1"/>
    </xf>
    <xf numFmtId="0" fontId="7" fillId="2" borderId="7" xfId="1" applyFont="1" applyFill="1" applyBorder="1" applyAlignment="1">
      <alignment vertical="center" wrapText="1"/>
    </xf>
    <xf numFmtId="0" fontId="7" fillId="2" borderId="7" xfId="1" applyFont="1" applyFill="1" applyBorder="1" applyAlignment="1">
      <alignment horizontal="left" vertical="top" wrapText="1"/>
    </xf>
    <xf numFmtId="0" fontId="17" fillId="2" borderId="5" xfId="1" applyFont="1" applyFill="1" applyBorder="1" applyAlignment="1">
      <alignment horizontal="left" vertical="center" wrapText="1"/>
    </xf>
    <xf numFmtId="0" fontId="13" fillId="4" borderId="5" xfId="1" applyFont="1" applyFill="1" applyBorder="1" applyAlignment="1">
      <alignment horizontal="left" vertical="center" wrapText="1"/>
    </xf>
    <xf numFmtId="0" fontId="13" fillId="0" borderId="5" xfId="1" applyFont="1" applyBorder="1" applyAlignment="1">
      <alignment horizontal="left" wrapText="1"/>
    </xf>
    <xf numFmtId="0" fontId="7" fillId="2" borderId="8" xfId="1" applyFont="1" applyFill="1" applyBorder="1" applyAlignment="1">
      <alignment horizontal="left" vertical="center" wrapText="1"/>
    </xf>
    <xf numFmtId="2" fontId="7" fillId="2" borderId="8" xfId="1" applyNumberFormat="1" applyFont="1" applyFill="1" applyBorder="1" applyAlignment="1">
      <alignment horizontal="left" vertical="center" wrapText="1"/>
    </xf>
    <xf numFmtId="0" fontId="7" fillId="0" borderId="8" xfId="1" applyFont="1" applyBorder="1" applyAlignment="1">
      <alignment vertical="center" wrapText="1"/>
    </xf>
    <xf numFmtId="0" fontId="7" fillId="0" borderId="8" xfId="1" applyFont="1" applyBorder="1" applyAlignment="1">
      <alignment horizontal="left" wrapText="1"/>
    </xf>
    <xf numFmtId="0" fontId="7" fillId="2" borderId="8" xfId="1" applyFont="1" applyFill="1" applyBorder="1" applyAlignment="1">
      <alignment horizontal="left" wrapText="1"/>
    </xf>
    <xf numFmtId="0" fontId="14" fillId="2" borderId="8" xfId="1" applyFont="1" applyFill="1" applyBorder="1" applyAlignment="1">
      <alignment horizontal="left" vertical="center" wrapText="1"/>
    </xf>
    <xf numFmtId="0" fontId="14" fillId="0" borderId="8" xfId="1" applyFont="1" applyBorder="1" applyAlignment="1">
      <alignment vertical="center" wrapText="1"/>
    </xf>
    <xf numFmtId="0" fontId="7" fillId="0" borderId="8" xfId="1" applyFont="1" applyBorder="1" applyAlignment="1">
      <alignment wrapText="1"/>
    </xf>
    <xf numFmtId="0" fontId="7" fillId="4" borderId="8" xfId="1" applyFont="1" applyFill="1" applyBorder="1" applyAlignment="1">
      <alignment vertical="center" wrapText="1"/>
    </xf>
    <xf numFmtId="0" fontId="7" fillId="0" borderId="3" xfId="1" applyFont="1" applyAlignment="1">
      <alignment horizontal="center" vertical="center" wrapText="1"/>
    </xf>
    <xf numFmtId="0" fontId="13" fillId="0" borderId="0" xfId="0" applyFont="1" applyAlignment="1">
      <alignment horizontal="center" vertical="center" wrapText="1"/>
    </xf>
    <xf numFmtId="0" fontId="13" fillId="6" borderId="10" xfId="1" applyFont="1" applyFill="1" applyBorder="1" applyAlignment="1">
      <alignment vertical="center" wrapText="1"/>
    </xf>
    <xf numFmtId="1" fontId="7" fillId="7" borderId="10" xfId="1" applyNumberFormat="1" applyFont="1" applyFill="1" applyBorder="1" applyAlignment="1">
      <alignment wrapText="1"/>
    </xf>
    <xf numFmtId="0" fontId="21" fillId="0" borderId="0" xfId="0" applyFont="1"/>
    <xf numFmtId="0" fontId="9" fillId="0" borderId="5" xfId="0" applyFont="1" applyBorder="1" applyAlignment="1">
      <alignment horizontal="left"/>
    </xf>
    <xf numFmtId="0" fontId="9" fillId="2" borderId="5" xfId="0"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xf numFmtId="0" fontId="9" fillId="0" borderId="3" xfId="0" applyFont="1" applyBorder="1" applyAlignment="1">
      <alignment horizontal="left" vertical="center"/>
    </xf>
    <xf numFmtId="0" fontId="7" fillId="2" borderId="10" xfId="0" applyFont="1" applyFill="1" applyBorder="1" applyAlignment="1">
      <alignment horizontal="left" vertical="center" wrapText="1"/>
    </xf>
    <xf numFmtId="0" fontId="5" fillId="0" borderId="3" xfId="0" applyFont="1" applyBorder="1" applyAlignment="1">
      <alignment horizontal="center" vertical="center" wrapText="1"/>
    </xf>
    <xf numFmtId="0" fontId="2" fillId="0" borderId="3" xfId="0" applyFont="1" applyBorder="1"/>
    <xf numFmtId="0" fontId="7" fillId="0" borderId="10" xfId="0" applyFont="1" applyBorder="1" applyAlignment="1">
      <alignment horizontal="justify" vertical="center" wrapText="1"/>
    </xf>
    <xf numFmtId="0" fontId="7" fillId="8" borderId="10" xfId="0" applyFont="1" applyFill="1" applyBorder="1" applyAlignment="1">
      <alignment horizontal="justify" vertical="center" wrapText="1"/>
    </xf>
    <xf numFmtId="0" fontId="7" fillId="9" borderId="10" xfId="0" applyFont="1" applyFill="1" applyBorder="1" applyAlignment="1">
      <alignment horizontal="justify" vertical="center" wrapText="1"/>
    </xf>
    <xf numFmtId="44" fontId="7" fillId="9" borderId="10" xfId="2" applyFont="1" applyFill="1" applyBorder="1" applyAlignment="1">
      <alignment horizontal="left" vertical="center" wrapText="1"/>
    </xf>
    <xf numFmtId="44" fontId="7" fillId="8" borderId="10" xfId="2" applyFont="1" applyFill="1" applyBorder="1" applyAlignment="1">
      <alignment horizontal="left" vertical="center" wrapText="1"/>
    </xf>
    <xf numFmtId="44" fontId="7" fillId="9" borderId="10" xfId="2" applyFont="1" applyFill="1" applyBorder="1" applyAlignment="1">
      <alignment vertical="center" wrapText="1"/>
    </xf>
    <xf numFmtId="0" fontId="7" fillId="0" borderId="10" xfId="1" applyFont="1" applyBorder="1" applyAlignment="1">
      <alignment horizontal="left" wrapText="1"/>
    </xf>
    <xf numFmtId="2" fontId="7" fillId="2" borderId="11" xfId="1" applyNumberFormat="1" applyFont="1" applyFill="1" applyBorder="1" applyAlignment="1">
      <alignment horizontal="left" vertical="center" wrapText="1"/>
    </xf>
    <xf numFmtId="0" fontId="7" fillId="2" borderId="11"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3" fillId="0" borderId="11" xfId="1" applyFont="1" applyBorder="1" applyAlignment="1">
      <alignment horizontal="left" vertical="center" wrapText="1"/>
    </xf>
    <xf numFmtId="2" fontId="14" fillId="2" borderId="11" xfId="1" applyNumberFormat="1" applyFont="1" applyFill="1" applyBorder="1" applyAlignment="1">
      <alignment horizontal="left" vertical="center" wrapText="1"/>
    </xf>
    <xf numFmtId="0" fontId="13" fillId="0" borderId="11" xfId="1" applyFont="1" applyBorder="1" applyAlignment="1">
      <alignment horizontal="left" vertical="top" wrapText="1"/>
    </xf>
    <xf numFmtId="0" fontId="13" fillId="0" borderId="11" xfId="1" applyFont="1" applyBorder="1"/>
    <xf numFmtId="2" fontId="13" fillId="2" borderId="11" xfId="1" applyNumberFormat="1" applyFont="1" applyFill="1" applyBorder="1" applyAlignment="1">
      <alignment horizontal="left" vertical="center" wrapText="1"/>
    </xf>
    <xf numFmtId="0" fontId="23" fillId="4" borderId="11"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1" fillId="4" borderId="11" xfId="0" applyFont="1" applyFill="1" applyBorder="1" applyAlignment="1">
      <alignment horizontal="left" wrapText="1"/>
    </xf>
    <xf numFmtId="0" fontId="7" fillId="0" borderId="11" xfId="1" applyFont="1" applyBorder="1"/>
    <xf numFmtId="0" fontId="13" fillId="2" borderId="11" xfId="1" applyFont="1" applyFill="1" applyBorder="1" applyAlignment="1">
      <alignment horizontal="left" vertical="center" wrapText="1"/>
    </xf>
    <xf numFmtId="0" fontId="13" fillId="4" borderId="16" xfId="1" applyFont="1" applyFill="1" applyBorder="1" applyAlignment="1">
      <alignment wrapText="1"/>
    </xf>
    <xf numFmtId="0" fontId="17" fillId="2" borderId="16" xfId="1" applyFont="1" applyFill="1" applyBorder="1" applyAlignment="1">
      <alignment horizontal="left" vertical="center" wrapText="1"/>
    </xf>
    <xf numFmtId="0" fontId="13" fillId="4" borderId="11" xfId="1" applyFont="1" applyFill="1" applyBorder="1" applyAlignment="1">
      <alignment wrapText="1"/>
    </xf>
    <xf numFmtId="0" fontId="8" fillId="5" borderId="13" xfId="1" applyFont="1" applyFill="1" applyBorder="1"/>
    <xf numFmtId="0" fontId="21" fillId="4" borderId="11" xfId="0" applyFont="1" applyFill="1" applyBorder="1" applyAlignment="1">
      <alignment wrapText="1"/>
    </xf>
    <xf numFmtId="0" fontId="14" fillId="2" borderId="16"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4" borderId="16" xfId="1" applyFont="1" applyFill="1" applyBorder="1" applyAlignment="1">
      <alignment horizontal="left" vertical="top" wrapText="1"/>
    </xf>
    <xf numFmtId="0" fontId="7" fillId="0" borderId="16" xfId="1" applyFont="1" applyBorder="1" applyAlignment="1">
      <alignment wrapText="1"/>
    </xf>
    <xf numFmtId="0" fontId="7" fillId="0" borderId="11" xfId="1" applyFont="1" applyBorder="1" applyAlignment="1">
      <alignment vertical="center" wrapText="1"/>
    </xf>
    <xf numFmtId="0" fontId="7" fillId="7" borderId="10" xfId="1" applyFont="1" applyFill="1" applyBorder="1" applyAlignment="1">
      <alignment horizontal="center"/>
    </xf>
    <xf numFmtId="0" fontId="21" fillId="4" borderId="41" xfId="0" applyFont="1" applyFill="1" applyBorder="1" applyAlignment="1">
      <alignment horizontal="justify" vertical="center" wrapText="1"/>
    </xf>
    <xf numFmtId="0" fontId="7" fillId="0" borderId="23" xfId="1" applyFont="1" applyBorder="1" applyAlignment="1">
      <alignment horizontal="left" wrapText="1"/>
    </xf>
    <xf numFmtId="0" fontId="14" fillId="2" borderId="19" xfId="1" applyFont="1" applyFill="1" applyBorder="1" applyAlignment="1">
      <alignment horizontal="left" vertical="center" wrapText="1"/>
    </xf>
    <xf numFmtId="0" fontId="7" fillId="0" borderId="19" xfId="1" applyFont="1" applyBorder="1" applyAlignment="1">
      <alignment vertical="center" wrapText="1"/>
    </xf>
    <xf numFmtId="0" fontId="7" fillId="0" borderId="19" xfId="1" applyFont="1" applyBorder="1" applyAlignment="1">
      <alignment horizontal="left" vertical="center" wrapText="1"/>
    </xf>
    <xf numFmtId="0" fontId="7" fillId="2" borderId="19" xfId="1" applyFont="1" applyFill="1" applyBorder="1" applyAlignment="1">
      <alignment horizontal="left" vertical="center" wrapText="1"/>
    </xf>
    <xf numFmtId="0" fontId="7" fillId="2" borderId="19" xfId="1" applyFont="1" applyFill="1" applyBorder="1" applyAlignment="1">
      <alignment vertical="center" wrapText="1"/>
    </xf>
    <xf numFmtId="0" fontId="21" fillId="4" borderId="41" xfId="0" applyFont="1" applyFill="1" applyBorder="1" applyAlignment="1">
      <alignment horizontal="left" wrapText="1"/>
    </xf>
    <xf numFmtId="0" fontId="7" fillId="0" borderId="19" xfId="1" applyFont="1" applyBorder="1" applyAlignment="1">
      <alignment horizontal="left" wrapText="1"/>
    </xf>
    <xf numFmtId="0" fontId="7" fillId="2" borderId="3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0" borderId="46" xfId="1" applyFont="1" applyBorder="1" applyAlignment="1">
      <alignment horizontal="left" wrapText="1"/>
    </xf>
    <xf numFmtId="0" fontId="14" fillId="0" borderId="46" xfId="1" applyFont="1" applyBorder="1" applyAlignment="1">
      <alignment vertical="center" wrapText="1"/>
    </xf>
    <xf numFmtId="0" fontId="7" fillId="0" borderId="46" xfId="1" applyFont="1" applyBorder="1" applyAlignment="1">
      <alignment vertical="center" wrapText="1"/>
    </xf>
    <xf numFmtId="0" fontId="21" fillId="4" borderId="41" xfId="0" applyFont="1" applyFill="1" applyBorder="1" applyAlignment="1">
      <alignment wrapText="1"/>
    </xf>
    <xf numFmtId="0" fontId="7" fillId="4" borderId="46" xfId="1" applyFont="1" applyFill="1" applyBorder="1" applyAlignment="1">
      <alignment vertical="center" wrapText="1"/>
    </xf>
    <xf numFmtId="0" fontId="8" fillId="5" borderId="10" xfId="1" applyFont="1" applyFill="1" applyBorder="1"/>
    <xf numFmtId="0" fontId="22" fillId="5" borderId="10" xfId="0" applyFont="1" applyFill="1" applyBorder="1" applyAlignment="1">
      <alignment vertical="center" wrapText="1"/>
    </xf>
    <xf numFmtId="0" fontId="7" fillId="7" borderId="10" xfId="1" applyFont="1" applyFill="1" applyBorder="1"/>
    <xf numFmtId="0" fontId="13" fillId="7" borderId="10" xfId="1" applyFont="1" applyFill="1" applyBorder="1" applyAlignment="1">
      <alignment horizontal="center"/>
    </xf>
    <xf numFmtId="0" fontId="3" fillId="6" borderId="10" xfId="1" applyFont="1" applyFill="1" applyBorder="1" applyAlignment="1">
      <alignment horizontal="left" vertical="center" wrapText="1"/>
    </xf>
    <xf numFmtId="0" fontId="7" fillId="7" borderId="13" xfId="1" applyFont="1" applyFill="1" applyBorder="1" applyAlignment="1">
      <alignment horizontal="center"/>
    </xf>
    <xf numFmtId="0" fontId="22" fillId="5" borderId="13" xfId="0" applyFont="1" applyFill="1" applyBorder="1" applyAlignment="1">
      <alignment vertical="center" wrapText="1"/>
    </xf>
    <xf numFmtId="0" fontId="7" fillId="7" borderId="13" xfId="1" applyFont="1" applyFill="1" applyBorder="1"/>
    <xf numFmtId="0" fontId="13" fillId="7" borderId="13" xfId="1" applyFont="1" applyFill="1" applyBorder="1" applyAlignment="1">
      <alignment horizontal="center"/>
    </xf>
    <xf numFmtId="0" fontId="7" fillId="6" borderId="13" xfId="1" applyFont="1" applyFill="1" applyBorder="1"/>
    <xf numFmtId="1" fontId="7" fillId="7" borderId="13" xfId="1" applyNumberFormat="1" applyFont="1" applyFill="1" applyBorder="1" applyAlignment="1">
      <alignment wrapText="1"/>
    </xf>
    <xf numFmtId="44" fontId="7" fillId="10" borderId="10" xfId="2" applyFont="1" applyFill="1" applyBorder="1" applyAlignment="1"/>
    <xf numFmtId="44" fontId="8" fillId="9" borderId="10" xfId="2" applyFont="1" applyFill="1" applyBorder="1" applyAlignment="1"/>
    <xf numFmtId="44" fontId="8" fillId="9" borderId="13" xfId="2" applyFont="1" applyFill="1" applyBorder="1" applyAlignment="1"/>
    <xf numFmtId="44" fontId="7" fillId="10" borderId="10" xfId="2" applyFont="1" applyFill="1" applyBorder="1" applyAlignment="1">
      <alignment wrapText="1"/>
    </xf>
    <xf numFmtId="44" fontId="7" fillId="10" borderId="10" xfId="2" applyFont="1" applyFill="1" applyBorder="1" applyAlignment="1">
      <alignment horizontal="center"/>
    </xf>
    <xf numFmtId="44" fontId="7" fillId="10" borderId="13" xfId="2" applyFont="1" applyFill="1" applyBorder="1" applyAlignment="1">
      <alignment horizontal="center"/>
    </xf>
    <xf numFmtId="44" fontId="7" fillId="10" borderId="10" xfId="2" applyFont="1" applyFill="1" applyBorder="1" applyAlignment="1">
      <alignment horizontal="center" wrapText="1"/>
    </xf>
    <xf numFmtId="44" fontId="7" fillId="8" borderId="10" xfId="2" applyFont="1" applyFill="1" applyBorder="1" applyAlignment="1">
      <alignment vertical="center" wrapText="1"/>
    </xf>
    <xf numFmtId="44" fontId="7" fillId="8" borderId="13" xfId="2" applyFont="1" applyFill="1" applyBorder="1" applyAlignment="1">
      <alignment vertical="center" wrapText="1"/>
    </xf>
    <xf numFmtId="44" fontId="7" fillId="10" borderId="10" xfId="2" applyFont="1" applyFill="1" applyBorder="1" applyAlignment="1">
      <alignment vertical="center" wrapText="1"/>
    </xf>
    <xf numFmtId="0" fontId="5" fillId="2" borderId="21" xfId="1" applyFont="1" applyFill="1" applyBorder="1" applyAlignment="1">
      <alignment horizontal="left" vertical="center" wrapText="1"/>
    </xf>
    <xf numFmtId="0" fontId="5" fillId="0" borderId="49" xfId="1" applyFont="1" applyBorder="1" applyAlignment="1">
      <alignment horizontal="left" vertical="center" wrapText="1"/>
    </xf>
    <xf numFmtId="0" fontId="5" fillId="2" borderId="49" xfId="1" applyFont="1" applyFill="1" applyBorder="1" applyAlignment="1">
      <alignment vertical="center" wrapText="1"/>
    </xf>
    <xf numFmtId="0" fontId="5" fillId="2" borderId="49" xfId="1" applyFont="1" applyFill="1" applyBorder="1" applyAlignment="1">
      <alignment horizontal="left" vertical="center" wrapText="1"/>
    </xf>
    <xf numFmtId="0" fontId="5" fillId="0" borderId="49" xfId="1" applyFont="1" applyBorder="1" applyAlignment="1">
      <alignment vertical="center" wrapText="1"/>
    </xf>
    <xf numFmtId="0" fontId="5" fillId="2" borderId="21" xfId="1" applyFont="1" applyFill="1" applyBorder="1" applyAlignment="1">
      <alignment vertical="center" wrapText="1"/>
    </xf>
    <xf numFmtId="0" fontId="5" fillId="0" borderId="39" xfId="1" applyFont="1" applyBorder="1" applyAlignment="1">
      <alignment vertical="center" wrapText="1"/>
    </xf>
    <xf numFmtId="0" fontId="5" fillId="4" borderId="21" xfId="1" applyFont="1" applyFill="1" applyBorder="1" applyAlignment="1">
      <alignment wrapText="1"/>
    </xf>
    <xf numFmtId="0" fontId="29" fillId="4" borderId="21" xfId="0" applyFont="1" applyFill="1" applyBorder="1" applyAlignment="1">
      <alignment horizontal="left" vertical="center" wrapText="1"/>
    </xf>
    <xf numFmtId="0" fontId="26" fillId="4" borderId="21" xfId="0" applyFont="1" applyFill="1" applyBorder="1" applyAlignment="1">
      <alignment horizontal="justify" vertical="center" wrapText="1"/>
    </xf>
    <xf numFmtId="0" fontId="5" fillId="0" borderId="21" xfId="1" applyFont="1" applyBorder="1" applyAlignment="1">
      <alignment horizontal="left" vertical="center" wrapText="1"/>
    </xf>
    <xf numFmtId="0" fontId="5" fillId="0" borderId="37" xfId="1" applyFont="1" applyBorder="1" applyAlignment="1">
      <alignment horizontal="left" vertical="center" wrapText="1"/>
    </xf>
    <xf numFmtId="0" fontId="5" fillId="4" borderId="37" xfId="1" applyFont="1" applyFill="1" applyBorder="1" applyAlignment="1">
      <alignment horizontal="left" wrapText="1"/>
    </xf>
    <xf numFmtId="0" fontId="5" fillId="0" borderId="37" xfId="1" applyFont="1" applyBorder="1" applyAlignment="1">
      <alignment vertical="center" wrapText="1"/>
    </xf>
    <xf numFmtId="0" fontId="5" fillId="0" borderId="45" xfId="1" applyFont="1" applyBorder="1" applyAlignment="1">
      <alignment horizontal="left" vertical="center" wrapText="1"/>
    </xf>
    <xf numFmtId="0" fontId="5" fillId="0" borderId="45" xfId="1" applyFont="1" applyBorder="1" applyAlignment="1">
      <alignment vertical="center" wrapText="1"/>
    </xf>
    <xf numFmtId="0" fontId="4" fillId="2" borderId="30" xfId="1" applyFont="1" applyFill="1" applyBorder="1" applyAlignment="1">
      <alignment horizontal="center" vertical="center" wrapText="1"/>
    </xf>
    <xf numFmtId="0" fontId="4" fillId="2" borderId="14" xfId="1" applyFont="1" applyFill="1" applyBorder="1" applyAlignment="1">
      <alignment vertical="center" wrapText="1"/>
    </xf>
    <xf numFmtId="0" fontId="5" fillId="0" borderId="4" xfId="1" applyFont="1" applyBorder="1" applyAlignment="1">
      <alignment vertical="center" wrapText="1"/>
    </xf>
    <xf numFmtId="0" fontId="5" fillId="0" borderId="48" xfId="1" applyFont="1" applyBorder="1" applyAlignment="1">
      <alignment wrapText="1"/>
    </xf>
    <xf numFmtId="0" fontId="7" fillId="0" borderId="11" xfId="1" applyFont="1" applyBorder="1" applyAlignment="1">
      <alignment horizontal="left" vertical="center" wrapText="1"/>
    </xf>
    <xf numFmtId="0" fontId="7" fillId="0" borderId="41" xfId="1" applyFont="1" applyBorder="1" applyAlignment="1">
      <alignment horizontal="left" vertical="center" wrapText="1"/>
    </xf>
    <xf numFmtId="0" fontId="7" fillId="2" borderId="8" xfId="1" applyFont="1" applyFill="1" applyBorder="1" applyAlignment="1">
      <alignment vertical="center" wrapText="1"/>
    </xf>
    <xf numFmtId="0" fontId="7" fillId="0" borderId="10" xfId="0" applyFont="1" applyBorder="1" applyAlignment="1">
      <alignment horizontal="center" vertical="center"/>
    </xf>
    <xf numFmtId="0" fontId="16" fillId="0" borderId="10" xfId="0" applyFont="1" applyBorder="1" applyAlignment="1">
      <alignment horizontal="left" vertical="center" wrapText="1"/>
    </xf>
    <xf numFmtId="0" fontId="7" fillId="0" borderId="10" xfId="0" applyFont="1" applyBorder="1" applyAlignment="1">
      <alignment horizontal="center" vertical="center" wrapText="1"/>
    </xf>
    <xf numFmtId="0" fontId="16" fillId="0" borderId="10" xfId="0" applyFont="1" applyBorder="1" applyAlignment="1">
      <alignment horizontal="center" vertical="center" wrapText="1"/>
    </xf>
    <xf numFmtId="1" fontId="10" fillId="0" borderId="3" xfId="0" applyNumberFormat="1" applyFont="1" applyBorder="1" applyAlignment="1">
      <alignment vertical="center"/>
    </xf>
    <xf numFmtId="0" fontId="26" fillId="0" borderId="0" xfId="0" applyFont="1" applyAlignment="1">
      <alignment vertical="center"/>
    </xf>
    <xf numFmtId="0" fontId="7" fillId="9" borderId="10" xfId="0" applyFont="1" applyFill="1" applyBorder="1" applyAlignment="1">
      <alignment horizontal="center" vertical="center"/>
    </xf>
    <xf numFmtId="0" fontId="7" fillId="0" borderId="10" xfId="0" applyFont="1" applyBorder="1" applyAlignment="1">
      <alignment horizontal="left" vertical="center" wrapText="1"/>
    </xf>
    <xf numFmtId="0" fontId="7" fillId="8" borderId="10"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7" fillId="9" borderId="10"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0" borderId="10" xfId="0" applyFont="1" applyBorder="1" applyAlignment="1">
      <alignment vertical="center" wrapText="1"/>
    </xf>
    <xf numFmtId="0" fontId="16" fillId="8" borderId="10" xfId="0" applyFont="1" applyFill="1" applyBorder="1" applyAlignment="1">
      <alignment horizontal="center" vertical="center" wrapText="1"/>
    </xf>
    <xf numFmtId="0" fontId="7" fillId="8" borderId="10" xfId="0" applyFont="1" applyFill="1" applyBorder="1" applyAlignment="1">
      <alignment vertical="center" wrapText="1"/>
    </xf>
    <xf numFmtId="0" fontId="7" fillId="9" borderId="10" xfId="0" applyFont="1" applyFill="1" applyBorder="1" applyAlignment="1">
      <alignment vertical="center" wrapText="1"/>
    </xf>
    <xf numFmtId="0" fontId="7" fillId="9" borderId="10" xfId="0" applyFont="1" applyFill="1" applyBorder="1"/>
    <xf numFmtId="0" fontId="7" fillId="9" borderId="10" xfId="0" applyFont="1" applyFill="1" applyBorder="1" applyAlignment="1">
      <alignment vertical="center"/>
    </xf>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5" fillId="2" borderId="15" xfId="1" applyFont="1" applyFill="1" applyBorder="1" applyAlignment="1">
      <alignment horizontal="center" vertical="center" wrapText="1"/>
    </xf>
    <xf numFmtId="0" fontId="5" fillId="0" borderId="15" xfId="1" applyFont="1" applyBorder="1" applyAlignment="1">
      <alignment horizontal="left" vertical="center" wrapText="1"/>
    </xf>
    <xf numFmtId="0" fontId="27" fillId="0" borderId="3" xfId="1" applyFont="1" applyAlignment="1">
      <alignment vertical="center" wrapText="1"/>
    </xf>
    <xf numFmtId="0" fontId="28" fillId="0" borderId="3" xfId="1" applyFont="1" applyAlignment="1">
      <alignment vertical="center" wrapText="1"/>
    </xf>
    <xf numFmtId="0" fontId="4" fillId="0" borderId="3" xfId="1" applyFont="1" applyAlignment="1">
      <alignment wrapText="1"/>
    </xf>
    <xf numFmtId="0" fontId="14" fillId="0" borderId="10" xfId="0" applyFont="1" applyBorder="1" applyAlignment="1">
      <alignment horizontal="left" vertical="center" wrapText="1"/>
    </xf>
    <xf numFmtId="0" fontId="14" fillId="2" borderId="10" xfId="0" applyFont="1" applyFill="1" applyBorder="1" applyAlignment="1">
      <alignment horizontal="left" vertical="center" wrapText="1"/>
    </xf>
    <xf numFmtId="0" fontId="7" fillId="0" borderId="10" xfId="0" applyFont="1" applyBorder="1" applyAlignment="1">
      <alignment horizontal="left" vertical="center"/>
    </xf>
    <xf numFmtId="0" fontId="26" fillId="0" borderId="3" xfId="0" applyFont="1" applyBorder="1" applyAlignment="1">
      <alignment vertical="center"/>
    </xf>
    <xf numFmtId="0" fontId="9" fillId="2" borderId="5" xfId="0" applyFont="1" applyFill="1" applyBorder="1" applyAlignment="1">
      <alignment horizontal="left"/>
    </xf>
    <xf numFmtId="0" fontId="21" fillId="4" borderId="52" xfId="0" applyFont="1" applyFill="1" applyBorder="1" applyAlignment="1">
      <alignment horizontal="justify" vertical="center" wrapText="1"/>
    </xf>
    <xf numFmtId="0" fontId="29" fillId="4" borderId="26" xfId="0" applyFont="1" applyFill="1" applyBorder="1" applyAlignment="1">
      <alignment vertical="center" wrapText="1"/>
    </xf>
    <xf numFmtId="164" fontId="9" fillId="0" borderId="0" xfId="0" applyNumberFormat="1" applyFont="1" applyAlignment="1">
      <alignment horizontal="center" vertical="center" wrapText="1"/>
    </xf>
    <xf numFmtId="164" fontId="0" fillId="0" borderId="0" xfId="0" applyNumberFormat="1" applyAlignment="1">
      <alignment horizontal="center" vertical="center"/>
    </xf>
    <xf numFmtId="0" fontId="32" fillId="0" borderId="0" xfId="0" applyFont="1" applyAlignment="1">
      <alignment vertical="center" wrapText="1"/>
    </xf>
    <xf numFmtId="0" fontId="3" fillId="0" borderId="3" xfId="0" applyFont="1" applyBorder="1" applyAlignment="1">
      <alignment vertical="center" wrapText="1"/>
    </xf>
    <xf numFmtId="0" fontId="32" fillId="0" borderId="0" xfId="0" applyFont="1" applyAlignment="1">
      <alignment vertical="center"/>
    </xf>
    <xf numFmtId="164" fontId="2" fillId="0" borderId="3" xfId="0" applyNumberFormat="1" applyFont="1" applyBorder="1"/>
    <xf numFmtId="164" fontId="3" fillId="0" borderId="3" xfId="1" applyNumberFormat="1" applyFont="1" applyAlignment="1">
      <alignment horizontal="center" vertical="center" wrapText="1"/>
    </xf>
    <xf numFmtId="164" fontId="4" fillId="2" borderId="15" xfId="1" applyNumberFormat="1" applyFont="1" applyFill="1" applyBorder="1" applyAlignment="1">
      <alignment horizontal="center" vertical="center" wrapText="1"/>
    </xf>
    <xf numFmtId="164" fontId="7" fillId="11" borderId="17" xfId="2" applyNumberFormat="1" applyFont="1" applyFill="1" applyBorder="1" applyAlignment="1">
      <alignment vertical="center" wrapText="1"/>
    </xf>
    <xf numFmtId="164" fontId="7" fillId="11" borderId="3" xfId="2" applyNumberFormat="1" applyFont="1" applyFill="1" applyBorder="1" applyAlignment="1">
      <alignment vertical="center" wrapText="1"/>
    </xf>
    <xf numFmtId="164" fontId="4" fillId="2" borderId="29" xfId="1" applyNumberFormat="1" applyFont="1" applyFill="1" applyBorder="1" applyAlignment="1">
      <alignment horizontal="center" vertical="center" wrapText="1"/>
    </xf>
    <xf numFmtId="164" fontId="4" fillId="0" borderId="48" xfId="1" applyNumberFormat="1" applyFont="1" applyBorder="1" applyAlignment="1">
      <alignment horizontal="center" vertical="center" wrapText="1"/>
    </xf>
    <xf numFmtId="164" fontId="7" fillId="12" borderId="3" xfId="2" applyNumberFormat="1" applyFont="1" applyFill="1" applyBorder="1" applyAlignment="1">
      <alignment horizontal="left" vertical="center" wrapText="1"/>
    </xf>
    <xf numFmtId="164" fontId="7" fillId="13" borderId="3" xfId="2" applyNumberFormat="1" applyFont="1" applyFill="1" applyBorder="1" applyAlignment="1"/>
    <xf numFmtId="164" fontId="8" fillId="12" borderId="3" xfId="2" applyNumberFormat="1" applyFont="1" applyFill="1" applyBorder="1" applyAlignment="1"/>
    <xf numFmtId="164" fontId="4" fillId="2" borderId="48" xfId="1" applyNumberFormat="1" applyFont="1" applyFill="1" applyBorder="1" applyAlignment="1">
      <alignment horizontal="center" vertical="center" wrapText="1"/>
    </xf>
    <xf numFmtId="164" fontId="4" fillId="2" borderId="50" xfId="1" applyNumberFormat="1" applyFont="1" applyFill="1" applyBorder="1" applyAlignment="1">
      <alignment horizontal="center" vertical="center" wrapText="1"/>
    </xf>
    <xf numFmtId="164" fontId="7" fillId="13" borderId="3" xfId="2" applyNumberFormat="1" applyFont="1" applyFill="1" applyBorder="1" applyAlignment="1">
      <alignment vertical="center" wrapText="1"/>
    </xf>
    <xf numFmtId="164" fontId="7" fillId="11" borderId="17" xfId="2" applyNumberFormat="1" applyFont="1" applyFill="1" applyBorder="1" applyAlignment="1">
      <alignment horizontal="left" vertical="center" wrapText="1"/>
    </xf>
    <xf numFmtId="164" fontId="7" fillId="13" borderId="3" xfId="2" applyNumberFormat="1" applyFont="1" applyFill="1" applyBorder="1" applyAlignment="1">
      <alignment wrapText="1"/>
    </xf>
    <xf numFmtId="164" fontId="4" fillId="0" borderId="50" xfId="1" applyNumberFormat="1" applyFont="1" applyBorder="1" applyAlignment="1">
      <alignment horizontal="center" vertical="center" wrapText="1"/>
    </xf>
    <xf numFmtId="164" fontId="7" fillId="12" borderId="17" xfId="2" applyNumberFormat="1" applyFont="1" applyFill="1" applyBorder="1" applyAlignment="1">
      <alignment vertical="center" wrapText="1"/>
    </xf>
    <xf numFmtId="164" fontId="7" fillId="13" borderId="3" xfId="2" applyNumberFormat="1" applyFont="1" applyFill="1" applyBorder="1" applyAlignment="1">
      <alignment horizontal="center"/>
    </xf>
    <xf numFmtId="164" fontId="7" fillId="13" borderId="3" xfId="2" applyNumberFormat="1" applyFont="1" applyFill="1" applyBorder="1" applyAlignment="1">
      <alignment horizontal="center" wrapText="1"/>
    </xf>
    <xf numFmtId="164" fontId="13" fillId="11" borderId="17" xfId="1" applyNumberFormat="1" applyFont="1" applyFill="1" applyBorder="1" applyAlignment="1">
      <alignment vertical="center" wrapText="1"/>
    </xf>
    <xf numFmtId="164" fontId="7" fillId="13" borderId="3" xfId="1" applyNumberFormat="1" applyFont="1" applyFill="1" applyAlignment="1">
      <alignment horizontal="center"/>
    </xf>
    <xf numFmtId="164" fontId="13" fillId="11" borderId="3" xfId="1" applyNumberFormat="1" applyFont="1" applyFill="1" applyAlignment="1">
      <alignment vertical="center" wrapText="1"/>
    </xf>
    <xf numFmtId="164" fontId="7" fillId="13" borderId="3" xfId="1" applyNumberFormat="1" applyFont="1" applyFill="1"/>
    <xf numFmtId="164" fontId="8" fillId="12" borderId="3" xfId="1" applyNumberFormat="1" applyFont="1" applyFill="1"/>
    <xf numFmtId="164" fontId="8" fillId="12" borderId="17" xfId="1" applyNumberFormat="1" applyFont="1" applyFill="1" applyBorder="1"/>
    <xf numFmtId="164" fontId="7" fillId="13" borderId="17" xfId="1" applyNumberFormat="1" applyFont="1" applyFill="1" applyBorder="1"/>
    <xf numFmtId="164" fontId="7" fillId="13" borderId="17" xfId="1" applyNumberFormat="1" applyFont="1" applyFill="1" applyBorder="1" applyAlignment="1">
      <alignment horizontal="center"/>
    </xf>
    <xf numFmtId="164" fontId="13" fillId="13" borderId="3" xfId="1" applyNumberFormat="1" applyFont="1" applyFill="1" applyAlignment="1">
      <alignment horizontal="center"/>
    </xf>
    <xf numFmtId="164" fontId="7" fillId="11" borderId="3" xfId="1" applyNumberFormat="1" applyFont="1" applyFill="1"/>
    <xf numFmtId="164" fontId="4" fillId="4" borderId="29" xfId="1" applyNumberFormat="1" applyFont="1" applyFill="1" applyBorder="1" applyAlignment="1">
      <alignment horizontal="center" vertical="center" wrapText="1"/>
    </xf>
    <xf numFmtId="164" fontId="7" fillId="13" borderId="17" xfId="1" applyNumberFormat="1" applyFont="1" applyFill="1" applyBorder="1" applyAlignment="1">
      <alignment wrapText="1"/>
    </xf>
    <xf numFmtId="164" fontId="7" fillId="13" borderId="3" xfId="1" applyNumberFormat="1" applyFont="1" applyFill="1" applyAlignment="1">
      <alignment wrapText="1"/>
    </xf>
    <xf numFmtId="164" fontId="3" fillId="11" borderId="17" xfId="1" applyNumberFormat="1" applyFont="1" applyFill="1" applyBorder="1" applyAlignment="1">
      <alignment horizontal="left" vertical="center" wrapText="1"/>
    </xf>
    <xf numFmtId="164" fontId="3" fillId="11" borderId="3" xfId="1" applyNumberFormat="1" applyFont="1" applyFill="1" applyAlignment="1">
      <alignment horizontal="left" vertical="center" wrapText="1"/>
    </xf>
    <xf numFmtId="164" fontId="33" fillId="4" borderId="29" xfId="0" applyNumberFormat="1" applyFont="1" applyFill="1" applyBorder="1" applyAlignment="1">
      <alignment horizontal="center" vertical="center" wrapText="1"/>
    </xf>
    <xf numFmtId="164" fontId="22" fillId="12" borderId="17" xfId="0" applyNumberFormat="1" applyFont="1" applyFill="1" applyBorder="1" applyAlignment="1">
      <alignment vertical="center" wrapText="1"/>
    </xf>
    <xf numFmtId="164" fontId="22" fillId="12" borderId="3" xfId="0" applyNumberFormat="1" applyFont="1" applyFill="1" applyBorder="1" applyAlignment="1">
      <alignment vertical="center" wrapText="1"/>
    </xf>
    <xf numFmtId="164" fontId="1" fillId="4" borderId="29" xfId="0" applyNumberFormat="1" applyFont="1" applyFill="1" applyBorder="1" applyAlignment="1">
      <alignment horizontal="center" vertical="center" wrapText="1"/>
    </xf>
    <xf numFmtId="164" fontId="33" fillId="4" borderId="26" xfId="0" applyNumberFormat="1" applyFont="1" applyFill="1" applyBorder="1" applyAlignment="1">
      <alignment horizontal="center" vertical="center" wrapText="1"/>
    </xf>
    <xf numFmtId="164" fontId="28" fillId="0" borderId="3" xfId="1" applyNumberFormat="1" applyFont="1" applyAlignment="1">
      <alignment horizontal="left" vertical="center" wrapText="1"/>
    </xf>
    <xf numFmtId="164" fontId="4" fillId="0" borderId="3" xfId="1" applyNumberFormat="1" applyFont="1"/>
    <xf numFmtId="164" fontId="0" fillId="0" borderId="0" xfId="0" applyNumberFormat="1"/>
    <xf numFmtId="164" fontId="2" fillId="0" borderId="3" xfId="0" applyNumberFormat="1" applyFont="1" applyBorder="1" applyAlignment="1">
      <alignment horizontal="center" vertical="center"/>
    </xf>
    <xf numFmtId="164" fontId="28" fillId="0" borderId="3" xfId="1" applyNumberFormat="1" applyFont="1" applyAlignment="1">
      <alignment horizontal="center" vertical="center" wrapText="1"/>
    </xf>
    <xf numFmtId="164" fontId="4" fillId="0" borderId="3" xfId="1" applyNumberFormat="1" applyFont="1" applyAlignment="1">
      <alignment horizontal="center" vertical="center"/>
    </xf>
    <xf numFmtId="164" fontId="7" fillId="11" borderId="53" xfId="2" applyNumberFormat="1" applyFont="1" applyFill="1" applyBorder="1" applyAlignment="1">
      <alignment vertical="center" wrapText="1"/>
    </xf>
    <xf numFmtId="164" fontId="7" fillId="11" borderId="54" xfId="2" applyNumberFormat="1" applyFont="1" applyFill="1" applyBorder="1" applyAlignment="1">
      <alignment vertical="center" wrapText="1"/>
    </xf>
    <xf numFmtId="164" fontId="7" fillId="12" borderId="54" xfId="2" applyNumberFormat="1" applyFont="1" applyFill="1" applyBorder="1" applyAlignment="1">
      <alignment horizontal="left" vertical="center" wrapText="1"/>
    </xf>
    <xf numFmtId="164" fontId="7" fillId="13" borderId="54" xfId="2" applyNumberFormat="1" applyFont="1" applyFill="1" applyBorder="1" applyAlignment="1"/>
    <xf numFmtId="164" fontId="8" fillId="12" borderId="54" xfId="2" applyNumberFormat="1" applyFont="1" applyFill="1" applyBorder="1" applyAlignment="1"/>
    <xf numFmtId="164" fontId="7" fillId="13" borderId="54" xfId="2" applyNumberFormat="1" applyFont="1" applyFill="1" applyBorder="1" applyAlignment="1">
      <alignment vertical="center" wrapText="1"/>
    </xf>
    <xf numFmtId="164" fontId="7" fillId="11" borderId="53" xfId="2" applyNumberFormat="1" applyFont="1" applyFill="1" applyBorder="1" applyAlignment="1">
      <alignment horizontal="left" vertical="center" wrapText="1"/>
    </xf>
    <xf numFmtId="164" fontId="7" fillId="13" borderId="54" xfId="2" applyNumberFormat="1" applyFont="1" applyFill="1" applyBorder="1" applyAlignment="1">
      <alignment wrapText="1"/>
    </xf>
    <xf numFmtId="164" fontId="7" fillId="12" borderId="53" xfId="2" applyNumberFormat="1" applyFont="1" applyFill="1" applyBorder="1" applyAlignment="1">
      <alignment vertical="center" wrapText="1"/>
    </xf>
    <xf numFmtId="164" fontId="7" fillId="13" borderId="54" xfId="2" applyNumberFormat="1" applyFont="1" applyFill="1" applyBorder="1" applyAlignment="1">
      <alignment horizontal="center"/>
    </xf>
    <xf numFmtId="164" fontId="7" fillId="13" borderId="54" xfId="2" applyNumberFormat="1" applyFont="1" applyFill="1" applyBorder="1" applyAlignment="1">
      <alignment horizontal="center" wrapText="1"/>
    </xf>
    <xf numFmtId="164" fontId="7" fillId="11" borderId="53" xfId="1" applyNumberFormat="1" applyFont="1" applyFill="1" applyBorder="1" applyAlignment="1">
      <alignment vertical="center" wrapText="1"/>
    </xf>
    <xf numFmtId="164" fontId="7" fillId="13" borderId="54" xfId="1" applyNumberFormat="1" applyFont="1" applyFill="1" applyBorder="1" applyAlignment="1">
      <alignment horizontal="center"/>
    </xf>
    <xf numFmtId="164" fontId="7" fillId="11" borderId="54" xfId="1" applyNumberFormat="1" applyFont="1" applyFill="1" applyBorder="1" applyAlignment="1">
      <alignment vertical="center" wrapText="1"/>
    </xf>
    <xf numFmtId="164" fontId="7" fillId="13" borderId="54" xfId="1" applyNumberFormat="1" applyFont="1" applyFill="1" applyBorder="1"/>
    <xf numFmtId="164" fontId="8" fillId="12" borderId="54" xfId="1" applyNumberFormat="1" applyFont="1" applyFill="1" applyBorder="1"/>
    <xf numFmtId="164" fontId="8" fillId="12" borderId="53" xfId="1" applyNumberFormat="1" applyFont="1" applyFill="1" applyBorder="1"/>
    <xf numFmtId="164" fontId="7" fillId="13" borderId="53" xfId="1" applyNumberFormat="1" applyFont="1" applyFill="1" applyBorder="1"/>
    <xf numFmtId="164" fontId="7" fillId="13" borderId="53" xfId="1" applyNumberFormat="1" applyFont="1" applyFill="1" applyBorder="1" applyAlignment="1">
      <alignment horizontal="center"/>
    </xf>
    <xf numFmtId="164" fontId="7" fillId="11" borderId="54" xfId="1" applyNumberFormat="1" applyFont="1" applyFill="1" applyBorder="1"/>
    <xf numFmtId="164" fontId="7" fillId="13" borderId="53" xfId="1" applyNumberFormat="1" applyFont="1" applyFill="1" applyBorder="1" applyAlignment="1">
      <alignment wrapText="1"/>
    </xf>
    <xf numFmtId="164" fontId="7" fillId="13" borderId="54" xfId="1" applyNumberFormat="1" applyFont="1" applyFill="1" applyBorder="1" applyAlignment="1">
      <alignment wrapText="1"/>
    </xf>
    <xf numFmtId="164" fontId="9" fillId="11" borderId="53" xfId="1" applyNumberFormat="1" applyFont="1" applyFill="1" applyBorder="1" applyAlignment="1">
      <alignment horizontal="left" vertical="center" wrapText="1"/>
    </xf>
    <xf numFmtId="164" fontId="9" fillId="11" borderId="54" xfId="1" applyNumberFormat="1" applyFont="1" applyFill="1" applyBorder="1" applyAlignment="1">
      <alignment horizontal="left" vertical="center" wrapText="1"/>
    </xf>
    <xf numFmtId="164" fontId="24" fillId="12" borderId="53" xfId="0" applyNumberFormat="1" applyFont="1" applyFill="1" applyBorder="1" applyAlignment="1">
      <alignment vertical="center" wrapText="1"/>
    </xf>
    <xf numFmtId="164" fontId="24" fillId="12" borderId="54" xfId="0" applyNumberFormat="1" applyFont="1" applyFill="1" applyBorder="1" applyAlignment="1">
      <alignment vertical="center" wrapText="1"/>
    </xf>
    <xf numFmtId="164" fontId="4" fillId="0" borderId="0" xfId="0" applyNumberFormat="1" applyFont="1" applyAlignment="1">
      <alignment horizontal="center" vertical="center" wrapText="1"/>
    </xf>
    <xf numFmtId="164" fontId="34" fillId="0" borderId="0" xfId="0" applyNumberFormat="1" applyFont="1" applyAlignment="1">
      <alignment horizontal="center" vertical="center"/>
    </xf>
    <xf numFmtId="164" fontId="4" fillId="9"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164" fontId="4" fillId="2" borderId="10"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164" fontId="19" fillId="0" borderId="0" xfId="0" applyNumberFormat="1" applyFont="1" applyAlignment="1">
      <alignment horizontal="center" vertical="center"/>
    </xf>
    <xf numFmtId="164" fontId="4" fillId="9" borderId="10" xfId="0" applyNumberFormat="1" applyFont="1" applyFill="1" applyBorder="1" applyAlignment="1">
      <alignment horizontal="center" vertical="center"/>
    </xf>
    <xf numFmtId="164" fontId="4" fillId="0" borderId="10" xfId="0" applyNumberFormat="1" applyFont="1" applyBorder="1" applyAlignment="1">
      <alignment horizontal="center" vertical="center"/>
    </xf>
    <xf numFmtId="164" fontId="21" fillId="0" borderId="0" xfId="0" applyNumberFormat="1" applyFont="1" applyAlignment="1">
      <alignment horizontal="center"/>
    </xf>
    <xf numFmtId="164" fontId="21" fillId="0" borderId="0" xfId="0" applyNumberFormat="1" applyFont="1" applyAlignment="1">
      <alignment horizontal="center" vertical="center"/>
    </xf>
    <xf numFmtId="164" fontId="7" fillId="9" borderId="10" xfId="0" applyNumberFormat="1" applyFont="1" applyFill="1" applyBorder="1" applyAlignment="1">
      <alignment horizontal="center" vertical="center" wrapText="1"/>
    </xf>
    <xf numFmtId="164" fontId="7" fillId="0" borderId="10" xfId="0" applyNumberFormat="1" applyFont="1" applyBorder="1" applyAlignment="1">
      <alignment horizontal="center" vertical="center" wrapText="1"/>
    </xf>
    <xf numFmtId="164" fontId="7" fillId="0" borderId="10" xfId="2" applyNumberFormat="1" applyFont="1" applyBorder="1" applyAlignment="1">
      <alignment horizontal="center" vertical="center" wrapText="1"/>
    </xf>
    <xf numFmtId="164" fontId="7" fillId="8" borderId="10" xfId="0" applyNumberFormat="1" applyFont="1" applyFill="1" applyBorder="1" applyAlignment="1">
      <alignment horizontal="center" vertical="center" wrapText="1"/>
    </xf>
    <xf numFmtId="164" fontId="0" fillId="0" borderId="0" xfId="0" applyNumberFormat="1" applyAlignment="1">
      <alignment horizontal="center"/>
    </xf>
    <xf numFmtId="0" fontId="32" fillId="0" borderId="3" xfId="0" applyFont="1" applyBorder="1" applyAlignment="1">
      <alignment vertical="center" wrapText="1"/>
    </xf>
    <xf numFmtId="164" fontId="3" fillId="0" borderId="0" xfId="0" applyNumberFormat="1" applyFont="1" applyAlignment="1">
      <alignment horizontal="center" vertical="center"/>
    </xf>
    <xf numFmtId="164" fontId="9" fillId="0" borderId="10" xfId="0" applyNumberFormat="1" applyFont="1" applyBorder="1" applyAlignment="1">
      <alignment horizontal="center" vertical="center" wrapText="1"/>
    </xf>
    <xf numFmtId="0" fontId="10" fillId="14" borderId="1"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0" fillId="14" borderId="10" xfId="0" applyFont="1" applyFill="1" applyBorder="1" applyAlignment="1">
      <alignment horizontal="center" vertical="center" wrapText="1"/>
    </xf>
    <xf numFmtId="164" fontId="10" fillId="14" borderId="10" xfId="0" applyNumberFormat="1" applyFont="1" applyFill="1" applyBorder="1" applyAlignment="1">
      <alignment horizontal="center" vertical="center" wrapText="1"/>
    </xf>
    <xf numFmtId="0" fontId="6" fillId="14" borderId="10" xfId="0" applyFont="1" applyFill="1" applyBorder="1" applyAlignment="1">
      <alignment horizontal="center" vertical="center" wrapText="1"/>
    </xf>
    <xf numFmtId="0" fontId="20" fillId="14" borderId="10" xfId="0" applyFont="1" applyFill="1" applyBorder="1" applyAlignment="1">
      <alignment horizontal="center" vertical="center" wrapText="1"/>
    </xf>
    <xf numFmtId="0" fontId="6" fillId="15" borderId="10" xfId="1" applyFont="1" applyFill="1" applyBorder="1" applyAlignment="1">
      <alignment horizontal="center" vertical="center" wrapText="1"/>
    </xf>
    <xf numFmtId="164" fontId="26" fillId="0" borderId="3" xfId="0" applyNumberFormat="1" applyFont="1" applyBorder="1" applyAlignment="1">
      <alignment vertical="center"/>
    </xf>
    <xf numFmtId="164" fontId="9" fillId="0" borderId="3" xfId="0" applyNumberFormat="1" applyFont="1" applyBorder="1" applyAlignment="1">
      <alignment horizontal="center" vertical="center" wrapText="1"/>
    </xf>
    <xf numFmtId="164" fontId="0" fillId="0" borderId="3" xfId="0" applyNumberFormat="1" applyBorder="1"/>
    <xf numFmtId="0" fontId="26" fillId="16" borderId="10" xfId="0" applyFont="1" applyFill="1" applyBorder="1"/>
    <xf numFmtId="164" fontId="5" fillId="2" borderId="10" xfId="0" applyNumberFormat="1" applyFont="1" applyFill="1" applyBorder="1" applyAlignment="1">
      <alignment vertical="center" wrapText="1"/>
    </xf>
    <xf numFmtId="164" fontId="26" fillId="0" borderId="10" xfId="0" applyNumberFormat="1" applyFont="1" applyBorder="1"/>
    <xf numFmtId="0" fontId="7" fillId="7" borderId="14" xfId="1" applyFont="1" applyFill="1" applyBorder="1" applyAlignment="1">
      <alignment horizontal="center"/>
    </xf>
    <xf numFmtId="0" fontId="5" fillId="16" borderId="10" xfId="1"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4" fontId="26" fillId="0" borderId="10" xfId="0" applyNumberFormat="1" applyFont="1" applyBorder="1" applyAlignment="1">
      <alignment horizontal="center" vertical="center"/>
    </xf>
    <xf numFmtId="164" fontId="26" fillId="0" borderId="10" xfId="0" applyNumberFormat="1" applyFont="1" applyBorder="1" applyAlignment="1">
      <alignment horizontal="center"/>
    </xf>
    <xf numFmtId="1" fontId="36" fillId="16" borderId="10" xfId="0" applyNumberFormat="1" applyFont="1" applyFill="1" applyBorder="1" applyAlignment="1">
      <alignment vertical="center"/>
    </xf>
    <xf numFmtId="164" fontId="35" fillId="0" borderId="10" xfId="0" applyNumberFormat="1" applyFont="1" applyBorder="1" applyAlignment="1">
      <alignment horizontal="center" vertical="center"/>
    </xf>
    <xf numFmtId="0" fontId="7" fillId="0" borderId="0" xfId="0" applyFont="1" applyAlignment="1">
      <alignment horizontal="center" vertical="center" wrapText="1"/>
    </xf>
    <xf numFmtId="0" fontId="6"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38" fillId="0" borderId="0" xfId="0" applyFont="1"/>
    <xf numFmtId="0" fontId="38" fillId="0" borderId="3" xfId="0" applyFont="1" applyBorder="1"/>
    <xf numFmtId="0" fontId="38" fillId="0" borderId="0" xfId="0" applyFont="1" applyAlignment="1">
      <alignment horizontal="center"/>
    </xf>
    <xf numFmtId="1" fontId="10" fillId="17" borderId="10" xfId="0" applyNumberFormat="1" applyFont="1" applyFill="1" applyBorder="1" applyAlignment="1">
      <alignment horizontal="center" vertical="center"/>
    </xf>
    <xf numFmtId="0" fontId="9"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1" fontId="39" fillId="17" borderId="4" xfId="0" applyNumberFormat="1" applyFont="1" applyFill="1" applyBorder="1" applyAlignment="1">
      <alignment horizontal="center" vertical="center" wrapText="1"/>
    </xf>
    <xf numFmtId="0" fontId="8" fillId="0" borderId="67" xfId="0" applyFont="1" applyBorder="1"/>
    <xf numFmtId="0" fontId="40" fillId="0" borderId="55" xfId="0" applyFont="1" applyBorder="1" applyAlignment="1">
      <alignment horizontal="left" vertical="center" wrapText="1"/>
    </xf>
    <xf numFmtId="0" fontId="8" fillId="0" borderId="57" xfId="0" applyFont="1" applyBorder="1"/>
    <xf numFmtId="0" fontId="40" fillId="0" borderId="58" xfId="0" applyFont="1" applyBorder="1" applyAlignment="1">
      <alignment horizontal="left" vertical="center" wrapText="1"/>
    </xf>
    <xf numFmtId="0" fontId="8" fillId="0" borderId="59" xfId="0" applyFont="1" applyBorder="1"/>
    <xf numFmtId="0" fontId="9" fillId="18" borderId="68" xfId="0" applyFont="1" applyFill="1" applyBorder="1" applyAlignment="1">
      <alignment horizontal="left" vertical="top" wrapText="1"/>
    </xf>
    <xf numFmtId="0" fontId="8" fillId="4" borderId="69" xfId="0" applyFont="1" applyFill="1" applyBorder="1"/>
    <xf numFmtId="0" fontId="7" fillId="0" borderId="70" xfId="0" applyFont="1" applyBorder="1" applyAlignment="1">
      <alignment horizontal="left" wrapText="1"/>
    </xf>
    <xf numFmtId="0" fontId="8" fillId="0" borderId="71" xfId="0" applyFont="1" applyBorder="1"/>
    <xf numFmtId="0" fontId="8" fillId="0" borderId="72" xfId="0" applyFont="1" applyBorder="1"/>
    <xf numFmtId="0" fontId="8" fillId="0" borderId="73" xfId="0" applyFont="1" applyBorder="1"/>
    <xf numFmtId="0" fontId="7" fillId="9" borderId="10" xfId="0" applyFont="1" applyFill="1" applyBorder="1" applyAlignment="1">
      <alignment horizontal="center" vertical="center"/>
    </xf>
    <xf numFmtId="0" fontId="16" fillId="9" borderId="10" xfId="0" applyFont="1" applyFill="1" applyBorder="1" applyAlignment="1">
      <alignment horizontal="left" vertical="center" wrapText="1"/>
    </xf>
    <xf numFmtId="0" fontId="7" fillId="3" borderId="10" xfId="0" applyFont="1" applyFill="1" applyBorder="1" applyAlignment="1">
      <alignment horizontal="center" vertical="center"/>
    </xf>
    <xf numFmtId="0" fontId="7" fillId="0" borderId="10" xfId="0" applyFont="1" applyBorder="1" applyAlignment="1">
      <alignment horizontal="center" vertical="center"/>
    </xf>
    <xf numFmtId="0" fontId="16" fillId="0" borderId="10" xfId="0" applyFont="1" applyBorder="1" applyAlignment="1">
      <alignment horizontal="left" vertical="center" wrapText="1"/>
    </xf>
    <xf numFmtId="0" fontId="7" fillId="8" borderId="10" xfId="0" applyFont="1" applyFill="1" applyBorder="1" applyAlignment="1">
      <alignment horizontal="center" vertical="center"/>
    </xf>
    <xf numFmtId="0" fontId="16" fillId="8" borderId="10" xfId="0" applyFont="1" applyFill="1" applyBorder="1" applyAlignment="1">
      <alignment horizontal="left" vertical="center" wrapText="1"/>
    </xf>
    <xf numFmtId="164" fontId="7" fillId="9" borderId="13" xfId="0" applyNumberFormat="1" applyFont="1" applyFill="1" applyBorder="1" applyAlignment="1">
      <alignment horizontal="center" vertical="center" wrapText="1"/>
    </xf>
    <xf numFmtId="164" fontId="7" fillId="9" borderId="14" xfId="0" applyNumberFormat="1" applyFont="1" applyFill="1" applyBorder="1" applyAlignment="1">
      <alignment horizontal="center" vertical="center" wrapText="1"/>
    </xf>
    <xf numFmtId="164" fontId="7" fillId="9" borderId="15" xfId="0" applyNumberFormat="1" applyFont="1" applyFill="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4"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164" fontId="7" fillId="8" borderId="13" xfId="0" applyNumberFormat="1" applyFont="1" applyFill="1" applyBorder="1" applyAlignment="1">
      <alignment horizontal="center" vertical="center" wrapText="1"/>
    </xf>
    <xf numFmtId="164" fontId="7" fillId="8" borderId="14" xfId="0" applyNumberFormat="1" applyFont="1" applyFill="1" applyBorder="1" applyAlignment="1">
      <alignment horizontal="center" vertical="center" wrapText="1"/>
    </xf>
    <xf numFmtId="164" fontId="7" fillId="8" borderId="15" xfId="0" applyNumberFormat="1" applyFont="1" applyFill="1" applyBorder="1" applyAlignment="1">
      <alignment horizontal="center" vertical="center" wrapText="1"/>
    </xf>
    <xf numFmtId="0" fontId="32" fillId="0" borderId="3" xfId="0" applyFont="1" applyBorder="1" applyAlignment="1">
      <alignment horizontal="center" vertical="center" wrapText="1"/>
    </xf>
    <xf numFmtId="1" fontId="6" fillId="17" borderId="10"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7" fillId="9" borderId="10"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164" fontId="7" fillId="0" borderId="13" xfId="2" applyNumberFormat="1" applyFont="1" applyBorder="1" applyAlignment="1">
      <alignment horizontal="center" vertical="center" wrapText="1"/>
    </xf>
    <xf numFmtId="164" fontId="7" fillId="0" borderId="14" xfId="2" applyNumberFormat="1" applyFont="1" applyBorder="1" applyAlignment="1">
      <alignment horizontal="center" vertical="center" wrapText="1"/>
    </xf>
    <xf numFmtId="164" fontId="7" fillId="0" borderId="15" xfId="2" applyNumberFormat="1" applyFont="1" applyBorder="1" applyAlignment="1">
      <alignment horizontal="center" vertical="center" wrapText="1"/>
    </xf>
    <xf numFmtId="164" fontId="7" fillId="2" borderId="13" xfId="2" applyNumberFormat="1" applyFont="1" applyFill="1" applyBorder="1" applyAlignment="1">
      <alignment horizontal="center" vertical="center" wrapText="1"/>
    </xf>
    <xf numFmtId="164" fontId="7" fillId="2" borderId="14" xfId="2" applyNumberFormat="1" applyFont="1" applyFill="1" applyBorder="1" applyAlignment="1">
      <alignment horizontal="center" vertical="center" wrapText="1"/>
    </xf>
    <xf numFmtId="164" fontId="7" fillId="2" borderId="15" xfId="2" applyNumberFormat="1" applyFont="1" applyFill="1" applyBorder="1" applyAlignment="1">
      <alignment horizontal="center" vertical="center" wrapText="1"/>
    </xf>
    <xf numFmtId="164" fontId="7" fillId="9" borderId="10" xfId="0" applyNumberFormat="1" applyFont="1" applyFill="1" applyBorder="1" applyAlignment="1">
      <alignment horizontal="center" vertical="center" wrapText="1"/>
    </xf>
    <xf numFmtId="164" fontId="7" fillId="9" borderId="10" xfId="2" applyNumberFormat="1" applyFont="1" applyFill="1" applyBorder="1" applyAlignment="1">
      <alignment horizontal="center" vertical="center" wrapText="1"/>
    </xf>
    <xf numFmtId="164" fontId="7" fillId="0" borderId="13" xfId="2" applyNumberFormat="1" applyFont="1" applyFill="1" applyBorder="1" applyAlignment="1">
      <alignment horizontal="center" vertical="center" wrapText="1"/>
    </xf>
    <xf numFmtId="164" fontId="7" fillId="0" borderId="14" xfId="2" applyNumberFormat="1" applyFont="1" applyFill="1" applyBorder="1" applyAlignment="1">
      <alignment horizontal="center" vertical="center" wrapText="1"/>
    </xf>
    <xf numFmtId="164" fontId="7" fillId="0" borderId="15" xfId="2"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7" fillId="8" borderId="13" xfId="2" applyNumberFormat="1" applyFont="1" applyFill="1" applyBorder="1" applyAlignment="1">
      <alignment horizontal="center" vertical="center" wrapText="1"/>
    </xf>
    <xf numFmtId="164" fontId="7" fillId="8" borderId="14" xfId="2" applyNumberFormat="1" applyFont="1" applyFill="1" applyBorder="1" applyAlignment="1">
      <alignment horizontal="center" vertical="center" wrapText="1"/>
    </xf>
    <xf numFmtId="164" fontId="7" fillId="8" borderId="15" xfId="2" applyNumberFormat="1" applyFont="1" applyFill="1" applyBorder="1" applyAlignment="1">
      <alignment horizontal="center" vertical="center" wrapText="1"/>
    </xf>
    <xf numFmtId="0" fontId="4" fillId="0" borderId="5" xfId="0" applyFont="1" applyBorder="1" applyAlignment="1">
      <alignment vertical="center"/>
    </xf>
    <xf numFmtId="0" fontId="8" fillId="0" borderId="66" xfId="0" applyFont="1" applyBorder="1"/>
    <xf numFmtId="0" fontId="5" fillId="0" borderId="5" xfId="0" applyFont="1" applyBorder="1" applyAlignment="1">
      <alignment vertical="center" wrapText="1"/>
    </xf>
    <xf numFmtId="1" fontId="10" fillId="17" borderId="6" xfId="0" applyNumberFormat="1" applyFont="1" applyFill="1" applyBorder="1" applyAlignment="1">
      <alignment horizontal="center" vertical="center" wrapText="1"/>
    </xf>
    <xf numFmtId="0" fontId="8" fillId="0" borderId="65" xfId="0" applyFont="1" applyBorder="1"/>
    <xf numFmtId="164" fontId="4" fillId="0" borderId="13"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3" xfId="0" applyNumberFormat="1" applyFont="1" applyFill="1" applyBorder="1" applyAlignment="1">
      <alignment horizontal="center" vertical="center" wrapText="1"/>
    </xf>
    <xf numFmtId="164" fontId="4" fillId="9" borderId="14" xfId="0" applyNumberFormat="1" applyFont="1" applyFill="1" applyBorder="1" applyAlignment="1">
      <alignment horizontal="center" vertical="center" wrapText="1"/>
    </xf>
    <xf numFmtId="164" fontId="4" fillId="9" borderId="15" xfId="0" applyNumberFormat="1" applyFont="1" applyFill="1" applyBorder="1" applyAlignment="1">
      <alignment horizontal="center" vertical="center" wrapText="1"/>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9" borderId="15" xfId="0" applyNumberFormat="1" applyFont="1" applyFill="1" applyBorder="1" applyAlignment="1">
      <alignment horizontal="center" vertical="center"/>
    </xf>
    <xf numFmtId="164" fontId="4" fillId="0" borderId="13"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0" fontId="7" fillId="0" borderId="58" xfId="0" applyFont="1" applyBorder="1" applyAlignment="1">
      <alignment horizontal="left" vertical="center" wrapText="1"/>
    </xf>
    <xf numFmtId="0" fontId="13" fillId="0" borderId="60" xfId="0" applyFont="1" applyBorder="1" applyAlignment="1">
      <alignment horizontal="left" vertical="center" wrapText="1"/>
    </xf>
    <xf numFmtId="0" fontId="8" fillId="0" borderId="62" xfId="0" applyFont="1" applyBorder="1"/>
    <xf numFmtId="0" fontId="7" fillId="0" borderId="58" xfId="0" applyFont="1" applyBorder="1" applyAlignment="1">
      <alignment horizontal="left" vertical="center"/>
    </xf>
    <xf numFmtId="0" fontId="6" fillId="17" borderId="63" xfId="0" applyFont="1" applyFill="1" applyBorder="1" applyAlignment="1">
      <alignment horizontal="center" vertical="center" wrapText="1"/>
    </xf>
    <xf numFmtId="0" fontId="8" fillId="0" borderId="64" xfId="0" applyFont="1" applyBorder="1"/>
    <xf numFmtId="0" fontId="32" fillId="0" borderId="3" xfId="0" applyFont="1" applyBorder="1" applyAlignment="1">
      <alignment horizontal="center" vertical="center"/>
    </xf>
    <xf numFmtId="0" fontId="4" fillId="2" borderId="2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4" fillId="0" borderId="2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2" xfId="1" applyFont="1" applyBorder="1" applyAlignment="1">
      <alignment horizontal="center" vertical="center" wrapText="1"/>
    </xf>
    <xf numFmtId="0" fontId="4" fillId="0" borderId="21"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3" xfId="1" applyFont="1" applyBorder="1" applyAlignment="1">
      <alignment horizontal="center" vertical="center" wrapText="1"/>
    </xf>
    <xf numFmtId="0" fontId="4" fillId="2" borderId="29"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8" fillId="0" borderId="33" xfId="1" applyFont="1" applyBorder="1"/>
    <xf numFmtId="0" fontId="8" fillId="0" borderId="34" xfId="1" applyFont="1" applyBorder="1"/>
    <xf numFmtId="0" fontId="4" fillId="2" borderId="3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8" fillId="0" borderId="9" xfId="1" applyFont="1" applyBorder="1"/>
    <xf numFmtId="0" fontId="8" fillId="0" borderId="38" xfId="1" applyFont="1" applyBorder="1"/>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6" xfId="1" applyFont="1" applyBorder="1" applyAlignment="1">
      <alignment horizontal="center" vertical="center"/>
    </xf>
    <xf numFmtId="0" fontId="8" fillId="0" borderId="9" xfId="1" applyFont="1" applyBorder="1" applyAlignment="1">
      <alignment horizontal="center" vertical="center"/>
    </xf>
    <xf numFmtId="0" fontId="8" fillId="0" borderId="38" xfId="1" applyFont="1" applyBorder="1" applyAlignment="1">
      <alignment horizontal="center" vertical="center"/>
    </xf>
    <xf numFmtId="0" fontId="7" fillId="2" borderId="22"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4"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8" fillId="0" borderId="40" xfId="1" applyFont="1" applyBorder="1" applyAlignment="1">
      <alignment horizontal="center" vertical="center"/>
    </xf>
    <xf numFmtId="0" fontId="8" fillId="0" borderId="4" xfId="1" applyFont="1" applyBorder="1" applyAlignment="1">
      <alignment horizontal="center" vertical="center"/>
    </xf>
    <xf numFmtId="0" fontId="8" fillId="0" borderId="35" xfId="1" applyFont="1" applyBorder="1" applyAlignment="1">
      <alignment horizontal="center" vertical="center"/>
    </xf>
    <xf numFmtId="0" fontId="8" fillId="4" borderId="38" xfId="1" applyFont="1" applyFill="1" applyBorder="1"/>
    <xf numFmtId="0" fontId="7" fillId="2" borderId="3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8" fillId="0" borderId="22" xfId="1" applyFont="1" applyBorder="1"/>
    <xf numFmtId="0" fontId="8" fillId="0" borderId="12" xfId="1" applyFont="1" applyBorder="1"/>
    <xf numFmtId="0" fontId="4" fillId="2" borderId="15" xfId="1" applyFont="1" applyFill="1" applyBorder="1" applyAlignment="1">
      <alignment horizontal="center" vertical="center" wrapText="1"/>
    </xf>
    <xf numFmtId="0" fontId="8" fillId="0" borderId="10" xfId="1" applyFont="1" applyBorder="1"/>
    <xf numFmtId="0" fontId="8" fillId="0" borderId="23" xfId="1" applyFont="1" applyBorder="1"/>
    <xf numFmtId="0" fontId="7" fillId="0" borderId="60" xfId="0" applyFont="1" applyBorder="1" applyAlignment="1">
      <alignment horizontal="left" vertical="center" wrapText="1"/>
    </xf>
    <xf numFmtId="0" fontId="8" fillId="0" borderId="61" xfId="0" applyFont="1" applyBorder="1"/>
    <xf numFmtId="0" fontId="37" fillId="3" borderId="58" xfId="0" applyFont="1" applyFill="1" applyBorder="1" applyAlignment="1">
      <alignment horizontal="left" vertical="center" wrapText="1"/>
    </xf>
    <xf numFmtId="0" fontId="8" fillId="4" borderId="8" xfId="0" applyFont="1" applyFill="1" applyBorder="1"/>
    <xf numFmtId="0" fontId="8" fillId="4" borderId="59" xfId="0" applyFont="1" applyFill="1" applyBorder="1"/>
    <xf numFmtId="0" fontId="8" fillId="0" borderId="8" xfId="0" applyFont="1" applyBorder="1"/>
    <xf numFmtId="0" fontId="6" fillId="17" borderId="4" xfId="0" applyFont="1" applyFill="1" applyBorder="1" applyAlignment="1">
      <alignment horizontal="left" vertical="center" wrapText="1"/>
    </xf>
    <xf numFmtId="0" fontId="8" fillId="0" borderId="3" xfId="0" applyFont="1" applyBorder="1"/>
    <xf numFmtId="0" fontId="7" fillId="0" borderId="55" xfId="0" applyFont="1" applyBorder="1" applyAlignment="1">
      <alignment horizontal="left" vertical="center" wrapText="1"/>
    </xf>
    <xf numFmtId="0" fontId="8" fillId="0" borderId="56" xfId="0" applyFont="1" applyBorder="1"/>
    <xf numFmtId="0" fontId="8" fillId="0" borderId="10" xfId="0" applyFont="1" applyBorder="1"/>
    <xf numFmtId="164" fontId="13" fillId="2" borderId="10" xfId="0" applyNumberFormat="1" applyFont="1" applyFill="1" applyBorder="1" applyAlignment="1">
      <alignment horizontal="center" vertical="center" wrapText="1"/>
    </xf>
    <xf numFmtId="164" fontId="5" fillId="0" borderId="10" xfId="2" applyNumberFormat="1" applyFont="1" applyBorder="1" applyAlignment="1">
      <alignment horizontal="center" vertical="center"/>
    </xf>
  </cellXfs>
  <cellStyles count="4">
    <cellStyle name="Moneda" xfId="2" builtinId="4"/>
    <cellStyle name="Normal" xfId="0" builtinId="0"/>
    <cellStyle name="Normal 2" xfId="1" xr:uid="{00000000-0005-0000-0000-000001000000}"/>
    <cellStyle name="Normal 3" xfId="3" xr:uid="{6BA12431-6E15-430B-9AA7-825EC5DC3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314325</xdr:colOff>
      <xdr:row>0</xdr:row>
      <xdr:rowOff>0</xdr:rowOff>
    </xdr:from>
    <xdr:ext cx="1895475" cy="555931"/>
    <xdr:pic>
      <xdr:nvPicPr>
        <xdr:cNvPr id="3" name="Imagen 2">
          <a:extLst>
            <a:ext uri="{FF2B5EF4-FFF2-40B4-BE49-F238E27FC236}">
              <a16:creationId xmlns:a16="http://schemas.microsoft.com/office/drawing/2014/main" id="{227C46B3-BBB9-456F-AC7D-8E71D5E82F9F}"/>
            </a:ext>
          </a:extLst>
        </xdr:cNvPr>
        <xdr:cNvPicPr>
          <a:picLocks noChangeAspect="1"/>
        </xdr:cNvPicPr>
      </xdr:nvPicPr>
      <xdr:blipFill>
        <a:blip xmlns:r="http://schemas.openxmlformats.org/officeDocument/2006/relationships" r:embed="rId1"/>
        <a:stretch>
          <a:fillRect/>
        </a:stretch>
      </xdr:blipFill>
      <xdr:spPr>
        <a:xfrm>
          <a:off x="314325" y="0"/>
          <a:ext cx="1895475" cy="555931"/>
        </a:xfrm>
        <a:prstGeom prst="rect">
          <a:avLst/>
        </a:prstGeom>
      </xdr:spPr>
    </xdr:pic>
    <xdr:clientData/>
  </xdr:oneCellAnchor>
  <xdr:twoCellAnchor editAs="oneCell">
    <xdr:from>
      <xdr:col>6</xdr:col>
      <xdr:colOff>342900</xdr:colOff>
      <xdr:row>0</xdr:row>
      <xdr:rowOff>0</xdr:rowOff>
    </xdr:from>
    <xdr:to>
      <xdr:col>8</xdr:col>
      <xdr:colOff>333635</xdr:colOff>
      <xdr:row>2</xdr:row>
      <xdr:rowOff>76200</xdr:rowOff>
    </xdr:to>
    <xdr:pic>
      <xdr:nvPicPr>
        <xdr:cNvPr id="4" name="Imagen 3">
          <a:extLst>
            <a:ext uri="{FF2B5EF4-FFF2-40B4-BE49-F238E27FC236}">
              <a16:creationId xmlns:a16="http://schemas.microsoft.com/office/drawing/2014/main" id="{1A7F3EC3-FDAA-4E0E-929F-1660278610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81775" y="0"/>
          <a:ext cx="158141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25</xdr:row>
      <xdr:rowOff>0</xdr:rowOff>
    </xdr:from>
    <xdr:ext cx="190500" cy="266700"/>
    <xdr:sp macro="" textlink="">
      <xdr:nvSpPr>
        <xdr:cNvPr id="2" name="Shape 3">
          <a:extLst>
            <a:ext uri="{FF2B5EF4-FFF2-40B4-BE49-F238E27FC236}">
              <a16:creationId xmlns:a16="http://schemas.microsoft.com/office/drawing/2014/main" id="{12C75D6E-D667-4714-9FDB-B4823A093869}"/>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3" name="Shape 3">
          <a:extLst>
            <a:ext uri="{FF2B5EF4-FFF2-40B4-BE49-F238E27FC236}">
              <a16:creationId xmlns:a16="http://schemas.microsoft.com/office/drawing/2014/main" id="{B9233BC5-C70C-4302-AF00-7B46132A2B2B}"/>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4" name="Shape 3">
          <a:extLst>
            <a:ext uri="{FF2B5EF4-FFF2-40B4-BE49-F238E27FC236}">
              <a16:creationId xmlns:a16="http://schemas.microsoft.com/office/drawing/2014/main" id="{658002B5-6817-4F62-962A-BB6C2ADF2B0E}"/>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5" name="Shape 3">
          <a:extLst>
            <a:ext uri="{FF2B5EF4-FFF2-40B4-BE49-F238E27FC236}">
              <a16:creationId xmlns:a16="http://schemas.microsoft.com/office/drawing/2014/main" id="{2B0EF747-1733-4C72-86AA-AB5A9C640583}"/>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6" name="Shape 3">
          <a:extLst>
            <a:ext uri="{FF2B5EF4-FFF2-40B4-BE49-F238E27FC236}">
              <a16:creationId xmlns:a16="http://schemas.microsoft.com/office/drawing/2014/main" id="{1F270316-375E-470C-9B7B-D10C5319C996}"/>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7" name="Shape 3">
          <a:extLst>
            <a:ext uri="{FF2B5EF4-FFF2-40B4-BE49-F238E27FC236}">
              <a16:creationId xmlns:a16="http://schemas.microsoft.com/office/drawing/2014/main" id="{4B8049F2-E9FC-4159-9BB8-D25C3513AB28}"/>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8" name="Shape 3">
          <a:extLst>
            <a:ext uri="{FF2B5EF4-FFF2-40B4-BE49-F238E27FC236}">
              <a16:creationId xmlns:a16="http://schemas.microsoft.com/office/drawing/2014/main" id="{2208952B-D7B3-4781-AF6B-1F6844AA2D75}"/>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9" name="Shape 3">
          <a:extLst>
            <a:ext uri="{FF2B5EF4-FFF2-40B4-BE49-F238E27FC236}">
              <a16:creationId xmlns:a16="http://schemas.microsoft.com/office/drawing/2014/main" id="{9FB3F901-5697-4488-9264-8095B237A28D}"/>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10" name="Shape 3">
          <a:extLst>
            <a:ext uri="{FF2B5EF4-FFF2-40B4-BE49-F238E27FC236}">
              <a16:creationId xmlns:a16="http://schemas.microsoft.com/office/drawing/2014/main" id="{4C5848D3-8E0C-4A15-B766-7C4C69C785DA}"/>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11" name="Shape 3">
          <a:extLst>
            <a:ext uri="{FF2B5EF4-FFF2-40B4-BE49-F238E27FC236}">
              <a16:creationId xmlns:a16="http://schemas.microsoft.com/office/drawing/2014/main" id="{D6D607A4-603D-4BB2-9CED-6E6B4CA4D55C}"/>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12" name="Shape 3">
          <a:extLst>
            <a:ext uri="{FF2B5EF4-FFF2-40B4-BE49-F238E27FC236}">
              <a16:creationId xmlns:a16="http://schemas.microsoft.com/office/drawing/2014/main" id="{A7C4D29A-204D-492F-AE03-5BB54FD3A5BE}"/>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6</xdr:col>
      <xdr:colOff>0</xdr:colOff>
      <xdr:row>25</xdr:row>
      <xdr:rowOff>0</xdr:rowOff>
    </xdr:from>
    <xdr:ext cx="190500" cy="266700"/>
    <xdr:sp macro="" textlink="">
      <xdr:nvSpPr>
        <xdr:cNvPr id="13" name="Shape 3">
          <a:extLst>
            <a:ext uri="{FF2B5EF4-FFF2-40B4-BE49-F238E27FC236}">
              <a16:creationId xmlns:a16="http://schemas.microsoft.com/office/drawing/2014/main" id="{F91F2432-FD6F-4BC0-9AC3-CAF49CE157AD}"/>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118382</xdr:rowOff>
    </xdr:from>
    <xdr:ext cx="1895475" cy="555931"/>
    <xdr:pic>
      <xdr:nvPicPr>
        <xdr:cNvPr id="16" name="Imagen 15">
          <a:extLst>
            <a:ext uri="{FF2B5EF4-FFF2-40B4-BE49-F238E27FC236}">
              <a16:creationId xmlns:a16="http://schemas.microsoft.com/office/drawing/2014/main" id="{4CEF475A-8D92-4401-8B95-1746A653103C}"/>
            </a:ext>
          </a:extLst>
        </xdr:cNvPr>
        <xdr:cNvPicPr>
          <a:picLocks noChangeAspect="1"/>
        </xdr:cNvPicPr>
      </xdr:nvPicPr>
      <xdr:blipFill>
        <a:blip xmlns:r="http://schemas.openxmlformats.org/officeDocument/2006/relationships" r:embed="rId1"/>
        <a:stretch>
          <a:fillRect/>
        </a:stretch>
      </xdr:blipFill>
      <xdr:spPr>
        <a:xfrm>
          <a:off x="0" y="118382"/>
          <a:ext cx="1895475" cy="555931"/>
        </a:xfrm>
        <a:prstGeom prst="rect">
          <a:avLst/>
        </a:prstGeom>
      </xdr:spPr>
    </xdr:pic>
    <xdr:clientData/>
  </xdr:oneCellAnchor>
  <xdr:twoCellAnchor editAs="oneCell">
    <xdr:from>
      <xdr:col>4</xdr:col>
      <xdr:colOff>952499</xdr:colOff>
      <xdr:row>0</xdr:row>
      <xdr:rowOff>1</xdr:rowOff>
    </xdr:from>
    <xdr:to>
      <xdr:col>5</xdr:col>
      <xdr:colOff>1173195</xdr:colOff>
      <xdr:row>2</xdr:row>
      <xdr:rowOff>108858</xdr:rowOff>
    </xdr:to>
    <xdr:pic>
      <xdr:nvPicPr>
        <xdr:cNvPr id="17" name="Imagen 16">
          <a:extLst>
            <a:ext uri="{FF2B5EF4-FFF2-40B4-BE49-F238E27FC236}">
              <a16:creationId xmlns:a16="http://schemas.microsoft.com/office/drawing/2014/main" id="{47EC9520-0056-414D-9820-C0EBE1608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1178" y="1"/>
          <a:ext cx="1581410"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18</xdr:row>
      <xdr:rowOff>0</xdr:rowOff>
    </xdr:from>
    <xdr:ext cx="190500" cy="266700"/>
    <xdr:sp macro="" textlink="">
      <xdr:nvSpPr>
        <xdr:cNvPr id="18" name="Shape 3">
          <a:extLst>
            <a:ext uri="{FF2B5EF4-FFF2-40B4-BE49-F238E27FC236}">
              <a16:creationId xmlns:a16="http://schemas.microsoft.com/office/drawing/2014/main" id="{E7E566F7-EA45-4FD8-8E36-D2D38A865485}"/>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19" name="Shape 3">
          <a:extLst>
            <a:ext uri="{FF2B5EF4-FFF2-40B4-BE49-F238E27FC236}">
              <a16:creationId xmlns:a16="http://schemas.microsoft.com/office/drawing/2014/main" id="{2D933C88-1545-45E5-B9AB-BA25085C026B}"/>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0" name="Shape 3">
          <a:extLst>
            <a:ext uri="{FF2B5EF4-FFF2-40B4-BE49-F238E27FC236}">
              <a16:creationId xmlns:a16="http://schemas.microsoft.com/office/drawing/2014/main" id="{282D8CD3-F4EC-49BA-BC35-DED8A0916760}"/>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1" name="Shape 3">
          <a:extLst>
            <a:ext uri="{FF2B5EF4-FFF2-40B4-BE49-F238E27FC236}">
              <a16:creationId xmlns:a16="http://schemas.microsoft.com/office/drawing/2014/main" id="{9F635D7F-E9CA-46FB-B72E-E0C71B4B6582}"/>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2" name="Shape 3">
          <a:extLst>
            <a:ext uri="{FF2B5EF4-FFF2-40B4-BE49-F238E27FC236}">
              <a16:creationId xmlns:a16="http://schemas.microsoft.com/office/drawing/2014/main" id="{2272D969-7D30-48CC-874A-9C3458684509}"/>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3" name="Shape 3">
          <a:extLst>
            <a:ext uri="{FF2B5EF4-FFF2-40B4-BE49-F238E27FC236}">
              <a16:creationId xmlns:a16="http://schemas.microsoft.com/office/drawing/2014/main" id="{BB61C49C-8B25-46E6-B003-7481DD82C060}"/>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4" name="Shape 3">
          <a:extLst>
            <a:ext uri="{FF2B5EF4-FFF2-40B4-BE49-F238E27FC236}">
              <a16:creationId xmlns:a16="http://schemas.microsoft.com/office/drawing/2014/main" id="{12E43F94-83F3-4DB0-8E28-43769BBF4811}"/>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5" name="Shape 3">
          <a:extLst>
            <a:ext uri="{FF2B5EF4-FFF2-40B4-BE49-F238E27FC236}">
              <a16:creationId xmlns:a16="http://schemas.microsoft.com/office/drawing/2014/main" id="{A3A42AE1-98C5-4189-B375-7AE82E652235}"/>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6" name="Shape 3">
          <a:extLst>
            <a:ext uri="{FF2B5EF4-FFF2-40B4-BE49-F238E27FC236}">
              <a16:creationId xmlns:a16="http://schemas.microsoft.com/office/drawing/2014/main" id="{A34EBF1C-CD31-4F5F-862E-2082CD615B44}"/>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7" name="Shape 3">
          <a:extLst>
            <a:ext uri="{FF2B5EF4-FFF2-40B4-BE49-F238E27FC236}">
              <a16:creationId xmlns:a16="http://schemas.microsoft.com/office/drawing/2014/main" id="{27B77A56-DD0F-4CE9-AB06-8A85D53F1FF8}"/>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8" name="Shape 3">
          <a:extLst>
            <a:ext uri="{FF2B5EF4-FFF2-40B4-BE49-F238E27FC236}">
              <a16:creationId xmlns:a16="http://schemas.microsoft.com/office/drawing/2014/main" id="{1668AE25-10BD-4001-BD58-824051D97C0F}"/>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18</xdr:row>
      <xdr:rowOff>0</xdr:rowOff>
    </xdr:from>
    <xdr:ext cx="190500" cy="266700"/>
    <xdr:sp macro="" textlink="">
      <xdr:nvSpPr>
        <xdr:cNvPr id="29" name="Shape 3">
          <a:extLst>
            <a:ext uri="{FF2B5EF4-FFF2-40B4-BE49-F238E27FC236}">
              <a16:creationId xmlns:a16="http://schemas.microsoft.com/office/drawing/2014/main" id="{A905580A-1707-4527-AECA-BB6BCC77215B}"/>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81643</xdr:colOff>
      <xdr:row>0</xdr:row>
      <xdr:rowOff>77560</xdr:rowOff>
    </xdr:from>
    <xdr:ext cx="1895475" cy="555931"/>
    <xdr:pic>
      <xdr:nvPicPr>
        <xdr:cNvPr id="4" name="Imagen 3">
          <a:extLst>
            <a:ext uri="{FF2B5EF4-FFF2-40B4-BE49-F238E27FC236}">
              <a16:creationId xmlns:a16="http://schemas.microsoft.com/office/drawing/2014/main" id="{57BF94AC-253C-43DE-8223-03BCA83D8C01}"/>
            </a:ext>
          </a:extLst>
        </xdr:cNvPr>
        <xdr:cNvPicPr>
          <a:picLocks noChangeAspect="1"/>
        </xdr:cNvPicPr>
      </xdr:nvPicPr>
      <xdr:blipFill>
        <a:blip xmlns:r="http://schemas.openxmlformats.org/officeDocument/2006/relationships" r:embed="rId1"/>
        <a:stretch>
          <a:fillRect/>
        </a:stretch>
      </xdr:blipFill>
      <xdr:spPr>
        <a:xfrm>
          <a:off x="81643" y="77560"/>
          <a:ext cx="1895475" cy="555931"/>
        </a:xfrm>
        <a:prstGeom prst="rect">
          <a:avLst/>
        </a:prstGeom>
      </xdr:spPr>
    </xdr:pic>
    <xdr:clientData/>
  </xdr:oneCellAnchor>
  <xdr:twoCellAnchor editAs="oneCell">
    <xdr:from>
      <xdr:col>4</xdr:col>
      <xdr:colOff>884465</xdr:colOff>
      <xdr:row>0</xdr:row>
      <xdr:rowOff>1</xdr:rowOff>
    </xdr:from>
    <xdr:to>
      <xdr:col>5</xdr:col>
      <xdr:colOff>1132375</xdr:colOff>
      <xdr:row>2</xdr:row>
      <xdr:rowOff>204108</xdr:rowOff>
    </xdr:to>
    <xdr:pic>
      <xdr:nvPicPr>
        <xdr:cNvPr id="5" name="Imagen 4">
          <a:extLst>
            <a:ext uri="{FF2B5EF4-FFF2-40B4-BE49-F238E27FC236}">
              <a16:creationId xmlns:a16="http://schemas.microsoft.com/office/drawing/2014/main" id="{089920B9-2366-4BDE-97F0-A957991B4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8108" y="1"/>
          <a:ext cx="1581410" cy="693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56830</xdr:colOff>
      <xdr:row>0</xdr:row>
      <xdr:rowOff>20733</xdr:rowOff>
    </xdr:from>
    <xdr:ext cx="1895475" cy="555931"/>
    <xdr:pic>
      <xdr:nvPicPr>
        <xdr:cNvPr id="4" name="Imagen 3">
          <a:extLst>
            <a:ext uri="{FF2B5EF4-FFF2-40B4-BE49-F238E27FC236}">
              <a16:creationId xmlns:a16="http://schemas.microsoft.com/office/drawing/2014/main" id="{759A6E74-895B-4E18-8E47-F8F652E6D669}"/>
            </a:ext>
          </a:extLst>
        </xdr:cNvPr>
        <xdr:cNvPicPr>
          <a:picLocks noChangeAspect="1"/>
        </xdr:cNvPicPr>
      </xdr:nvPicPr>
      <xdr:blipFill>
        <a:blip xmlns:r="http://schemas.openxmlformats.org/officeDocument/2006/relationships" r:embed="rId1"/>
        <a:stretch>
          <a:fillRect/>
        </a:stretch>
      </xdr:blipFill>
      <xdr:spPr>
        <a:xfrm>
          <a:off x="818830" y="20733"/>
          <a:ext cx="1895475" cy="555931"/>
        </a:xfrm>
        <a:prstGeom prst="rect">
          <a:avLst/>
        </a:prstGeom>
      </xdr:spPr>
    </xdr:pic>
    <xdr:clientData/>
  </xdr:oneCellAnchor>
  <xdr:twoCellAnchor editAs="oneCell">
    <xdr:from>
      <xdr:col>4</xdr:col>
      <xdr:colOff>503465</xdr:colOff>
      <xdr:row>0</xdr:row>
      <xdr:rowOff>27214</xdr:rowOff>
    </xdr:from>
    <xdr:to>
      <xdr:col>5</xdr:col>
      <xdr:colOff>873839</xdr:colOff>
      <xdr:row>2</xdr:row>
      <xdr:rowOff>231322</xdr:rowOff>
    </xdr:to>
    <xdr:pic>
      <xdr:nvPicPr>
        <xdr:cNvPr id="5" name="Imagen 4">
          <a:extLst>
            <a:ext uri="{FF2B5EF4-FFF2-40B4-BE49-F238E27FC236}">
              <a16:creationId xmlns:a16="http://schemas.microsoft.com/office/drawing/2014/main" id="{3DE5A9FE-A925-4CF4-BA5E-DA8703498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17429" y="27214"/>
          <a:ext cx="1581410"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1</xdr:row>
      <xdr:rowOff>23132</xdr:rowOff>
    </xdr:from>
    <xdr:ext cx="1895475" cy="555931"/>
    <xdr:pic>
      <xdr:nvPicPr>
        <xdr:cNvPr id="5" name="Imagen 4">
          <a:extLst>
            <a:ext uri="{FF2B5EF4-FFF2-40B4-BE49-F238E27FC236}">
              <a16:creationId xmlns:a16="http://schemas.microsoft.com/office/drawing/2014/main" id="{F1BE6805-6649-4187-9910-E2B3DEF7BE64}"/>
            </a:ext>
          </a:extLst>
        </xdr:cNvPr>
        <xdr:cNvPicPr>
          <a:picLocks noChangeAspect="1"/>
        </xdr:cNvPicPr>
      </xdr:nvPicPr>
      <xdr:blipFill>
        <a:blip xmlns:r="http://schemas.openxmlformats.org/officeDocument/2006/relationships" r:embed="rId1"/>
        <a:stretch>
          <a:fillRect/>
        </a:stretch>
      </xdr:blipFill>
      <xdr:spPr>
        <a:xfrm>
          <a:off x="95250" y="268061"/>
          <a:ext cx="1895475" cy="555931"/>
        </a:xfrm>
        <a:prstGeom prst="rect">
          <a:avLst/>
        </a:prstGeom>
      </xdr:spPr>
    </xdr:pic>
    <xdr:clientData/>
  </xdr:oneCellAnchor>
  <xdr:twoCellAnchor editAs="oneCell">
    <xdr:from>
      <xdr:col>4</xdr:col>
      <xdr:colOff>1074964</xdr:colOff>
      <xdr:row>0</xdr:row>
      <xdr:rowOff>68035</xdr:rowOff>
    </xdr:from>
    <xdr:to>
      <xdr:col>5</xdr:col>
      <xdr:colOff>1269807</xdr:colOff>
      <xdr:row>3</xdr:row>
      <xdr:rowOff>154626</xdr:rowOff>
    </xdr:to>
    <xdr:pic>
      <xdr:nvPicPr>
        <xdr:cNvPr id="6" name="Imagen 5">
          <a:extLst>
            <a:ext uri="{FF2B5EF4-FFF2-40B4-BE49-F238E27FC236}">
              <a16:creationId xmlns:a16="http://schemas.microsoft.com/office/drawing/2014/main" id="{6DD7A267-EE1A-432D-B51C-911BF0415E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6143" y="68035"/>
          <a:ext cx="1582771" cy="821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219075</xdr:rowOff>
    </xdr:from>
    <xdr:ext cx="1895475" cy="555931"/>
    <xdr:pic>
      <xdr:nvPicPr>
        <xdr:cNvPr id="4" name="Imagen 3">
          <a:extLst>
            <a:ext uri="{FF2B5EF4-FFF2-40B4-BE49-F238E27FC236}">
              <a16:creationId xmlns:a16="http://schemas.microsoft.com/office/drawing/2014/main" id="{23A0D599-4C94-4539-A63C-520A3D8D071D}"/>
            </a:ext>
          </a:extLst>
        </xdr:cNvPr>
        <xdr:cNvPicPr>
          <a:picLocks noChangeAspect="1"/>
        </xdr:cNvPicPr>
      </xdr:nvPicPr>
      <xdr:blipFill>
        <a:blip xmlns:r="http://schemas.openxmlformats.org/officeDocument/2006/relationships" r:embed="rId1"/>
        <a:stretch>
          <a:fillRect/>
        </a:stretch>
      </xdr:blipFill>
      <xdr:spPr>
        <a:xfrm>
          <a:off x="76200" y="219075"/>
          <a:ext cx="1895475" cy="555931"/>
        </a:xfrm>
        <a:prstGeom prst="rect">
          <a:avLst/>
        </a:prstGeom>
      </xdr:spPr>
    </xdr:pic>
    <xdr:clientData/>
  </xdr:oneCellAnchor>
  <xdr:twoCellAnchor editAs="oneCell">
    <xdr:from>
      <xdr:col>4</xdr:col>
      <xdr:colOff>1059282</xdr:colOff>
      <xdr:row>0</xdr:row>
      <xdr:rowOff>0</xdr:rowOff>
    </xdr:from>
    <xdr:to>
      <xdr:col>5</xdr:col>
      <xdr:colOff>1288142</xdr:colOff>
      <xdr:row>2</xdr:row>
      <xdr:rowOff>228600</xdr:rowOff>
    </xdr:to>
    <xdr:pic>
      <xdr:nvPicPr>
        <xdr:cNvPr id="6" name="Imagen 5">
          <a:extLst>
            <a:ext uri="{FF2B5EF4-FFF2-40B4-BE49-F238E27FC236}">
              <a16:creationId xmlns:a16="http://schemas.microsoft.com/office/drawing/2014/main" id="{680EF281-C300-4737-A1DD-479920CEC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407" y="0"/>
          <a:ext cx="158141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4C7A-69E9-466F-A285-F5C8A52C9C7F}">
  <sheetPr>
    <tabColor rgb="FFC4BD97"/>
    <pageSetUpPr fitToPage="1"/>
  </sheetPr>
  <dimension ref="A1:Z24"/>
  <sheetViews>
    <sheetView workbookViewId="0">
      <selection activeCell="I26" sqref="A1:I26"/>
    </sheetView>
  </sheetViews>
  <sheetFormatPr baseColWidth="10" defaultRowHeight="15" x14ac:dyDescent="0.25"/>
  <cols>
    <col min="3" max="3" width="9.7109375" bestFit="1" customWidth="1"/>
    <col min="4" max="4" width="9.42578125" customWidth="1"/>
    <col min="5" max="5" width="37.28515625" bestFit="1" customWidth="1"/>
    <col min="6" max="6" width="14.28515625" style="193" customWidth="1"/>
    <col min="7" max="7" width="12.42578125" style="193" customWidth="1"/>
  </cols>
  <sheetData>
    <row r="1" spans="2:8" ht="18.75" customHeight="1" x14ac:dyDescent="0.25">
      <c r="B1" s="320" t="s">
        <v>0</v>
      </c>
      <c r="C1" s="320"/>
      <c r="D1" s="320"/>
      <c r="E1" s="320"/>
      <c r="F1" s="320"/>
      <c r="G1" s="320"/>
      <c r="H1" s="320"/>
    </row>
    <row r="2" spans="2:8" ht="18.75" customHeight="1" x14ac:dyDescent="0.25">
      <c r="B2" s="320" t="s">
        <v>814</v>
      </c>
      <c r="C2" s="320"/>
      <c r="D2" s="320"/>
      <c r="E2" s="320"/>
      <c r="F2" s="320"/>
      <c r="G2" s="320"/>
      <c r="H2" s="320"/>
    </row>
    <row r="3" spans="2:8" ht="18.75" customHeight="1" x14ac:dyDescent="0.25">
      <c r="B3" s="320" t="s">
        <v>815</v>
      </c>
      <c r="C3" s="320"/>
      <c r="D3" s="320"/>
      <c r="E3" s="320"/>
      <c r="F3" s="320"/>
      <c r="G3" s="320"/>
      <c r="H3" s="320"/>
    </row>
    <row r="4" spans="2:8" ht="18.75" x14ac:dyDescent="0.25">
      <c r="B4" s="321" t="s">
        <v>811</v>
      </c>
      <c r="C4" s="321"/>
      <c r="D4" s="321"/>
      <c r="E4" s="321"/>
      <c r="F4" s="321"/>
      <c r="G4" s="321"/>
      <c r="H4" s="321"/>
    </row>
    <row r="5" spans="2:8" ht="18.75" customHeight="1" x14ac:dyDescent="0.25">
      <c r="B5" s="320" t="s">
        <v>818</v>
      </c>
      <c r="C5" s="320"/>
      <c r="D5" s="320"/>
      <c r="E5" s="320"/>
      <c r="F5" s="320"/>
      <c r="G5" s="320"/>
      <c r="H5" s="320"/>
    </row>
    <row r="6" spans="2:8" ht="15" customHeight="1" x14ac:dyDescent="0.25">
      <c r="B6" s="319" t="s">
        <v>4</v>
      </c>
      <c r="C6" s="319"/>
      <c r="D6" s="319"/>
      <c r="E6" s="319"/>
      <c r="F6" s="319"/>
      <c r="G6" s="319"/>
      <c r="H6" s="319"/>
    </row>
    <row r="7" spans="2:8" x14ac:dyDescent="0.25">
      <c r="B7" s="319" t="s">
        <v>731</v>
      </c>
      <c r="C7" s="319"/>
      <c r="D7" s="319"/>
      <c r="E7" s="319"/>
      <c r="F7" s="319"/>
      <c r="G7" s="319"/>
      <c r="H7" s="319"/>
    </row>
    <row r="8" spans="2:8" x14ac:dyDescent="0.25">
      <c r="B8" s="3"/>
      <c r="C8" s="6"/>
      <c r="D8" s="6"/>
      <c r="E8" s="6"/>
      <c r="F8" s="192"/>
      <c r="G8" s="192"/>
    </row>
    <row r="9" spans="2:8" x14ac:dyDescent="0.25">
      <c r="B9" s="3"/>
      <c r="C9" s="2"/>
      <c r="D9" s="3"/>
      <c r="E9" s="2"/>
      <c r="F9" s="285"/>
      <c r="G9" s="285"/>
    </row>
    <row r="10" spans="2:8" ht="25.5" x14ac:dyDescent="0.25">
      <c r="B10" s="1"/>
      <c r="C10" s="287" t="s">
        <v>1</v>
      </c>
      <c r="D10" s="288" t="s">
        <v>2</v>
      </c>
      <c r="E10" s="289" t="s">
        <v>5</v>
      </c>
      <c r="F10" s="290" t="s">
        <v>813</v>
      </c>
      <c r="G10" s="290" t="s">
        <v>812</v>
      </c>
    </row>
    <row r="11" spans="2:8" x14ac:dyDescent="0.25">
      <c r="B11" s="1"/>
      <c r="C11" s="4">
        <v>1</v>
      </c>
      <c r="D11" s="57" t="s">
        <v>6</v>
      </c>
      <c r="E11" s="9" t="s">
        <v>7</v>
      </c>
      <c r="F11" s="286">
        <v>23200</v>
      </c>
      <c r="G11" s="286">
        <v>34800</v>
      </c>
    </row>
    <row r="12" spans="2:8" x14ac:dyDescent="0.25">
      <c r="B12" s="1"/>
      <c r="C12" s="4">
        <v>2</v>
      </c>
      <c r="D12" s="57" t="s">
        <v>8</v>
      </c>
      <c r="E12" s="9" t="s">
        <v>9</v>
      </c>
      <c r="F12" s="286">
        <f>G12/2</f>
        <v>33533.714999999997</v>
      </c>
      <c r="G12" s="286">
        <v>67067.429999999993</v>
      </c>
    </row>
    <row r="13" spans="2:8" x14ac:dyDescent="0.25">
      <c r="B13" s="1"/>
      <c r="C13" s="4">
        <v>3</v>
      </c>
      <c r="D13" s="57" t="s">
        <v>10</v>
      </c>
      <c r="E13" s="9" t="s">
        <v>11</v>
      </c>
      <c r="F13" s="286">
        <f>17978.58*2</f>
        <v>35957.160000000003</v>
      </c>
      <c r="G13" s="286">
        <v>53935.73</v>
      </c>
    </row>
    <row r="14" spans="2:8" x14ac:dyDescent="0.25">
      <c r="B14" s="1"/>
      <c r="C14" s="5">
        <v>4</v>
      </c>
      <c r="D14" s="58" t="s">
        <v>12</v>
      </c>
      <c r="E14" s="10" t="s">
        <v>13</v>
      </c>
      <c r="F14" s="286">
        <f>30160*2</f>
        <v>60320</v>
      </c>
      <c r="G14" s="286">
        <v>90480</v>
      </c>
    </row>
    <row r="15" spans="2:8" x14ac:dyDescent="0.25">
      <c r="B15" s="1"/>
      <c r="C15" s="5">
        <v>5</v>
      </c>
      <c r="D15" s="189" t="s">
        <v>816</v>
      </c>
      <c r="E15" s="10" t="s">
        <v>817</v>
      </c>
      <c r="F15" s="286">
        <f>4*1950</f>
        <v>7800</v>
      </c>
      <c r="G15" s="286">
        <v>17550</v>
      </c>
    </row>
    <row r="16" spans="2:8" x14ac:dyDescent="0.25">
      <c r="B16" s="1"/>
      <c r="C16" s="5">
        <v>6</v>
      </c>
      <c r="D16" s="57" t="s">
        <v>14</v>
      </c>
      <c r="E16" s="9" t="s">
        <v>15</v>
      </c>
      <c r="F16" s="286">
        <f>4948.53*2</f>
        <v>9897.06</v>
      </c>
      <c r="G16" s="286">
        <v>14845.59</v>
      </c>
    </row>
    <row r="17" spans="1:26" x14ac:dyDescent="0.25">
      <c r="B17" s="1"/>
      <c r="C17" s="5">
        <v>7</v>
      </c>
      <c r="D17" s="57" t="s">
        <v>16</v>
      </c>
      <c r="E17" s="9" t="s">
        <v>17</v>
      </c>
      <c r="F17" s="286">
        <f>3*8211.63</f>
        <v>24634.89</v>
      </c>
      <c r="G17" s="286">
        <v>49269.8</v>
      </c>
    </row>
    <row r="18" spans="1:26" x14ac:dyDescent="0.25">
      <c r="B18" s="1"/>
      <c r="C18" s="4">
        <v>8</v>
      </c>
      <c r="D18" s="57" t="s">
        <v>18</v>
      </c>
      <c r="E18" s="9" t="s">
        <v>19</v>
      </c>
      <c r="F18" s="286">
        <f>3*27375.5</f>
        <v>82126.5</v>
      </c>
      <c r="G18" s="286">
        <v>164252.99</v>
      </c>
    </row>
    <row r="19" spans="1:26" x14ac:dyDescent="0.25">
      <c r="B19" s="1"/>
      <c r="C19" s="4">
        <v>9</v>
      </c>
      <c r="D19" s="57" t="s">
        <v>20</v>
      </c>
      <c r="E19" s="9" t="s">
        <v>21</v>
      </c>
      <c r="F19" s="286">
        <f>2*50644.16</f>
        <v>101288.32000000001</v>
      </c>
      <c r="G19" s="286">
        <v>253220.81</v>
      </c>
    </row>
    <row r="20" spans="1:26" x14ac:dyDescent="0.25">
      <c r="B20" s="1"/>
      <c r="C20" s="60"/>
      <c r="D20" s="162"/>
      <c r="E20" s="305" t="s">
        <v>819</v>
      </c>
      <c r="F20" s="306">
        <f>SUM(F11:F19)</f>
        <v>378757.64500000002</v>
      </c>
      <c r="G20" s="306">
        <f>SUM(G11:G19)</f>
        <v>745422.35000000009</v>
      </c>
    </row>
    <row r="22" spans="1:26" ht="15.75" customHeight="1" x14ac:dyDescent="0.25">
      <c r="A22" s="1"/>
      <c r="B22" s="60"/>
      <c r="C22" s="317" t="s">
        <v>821</v>
      </c>
      <c r="D22" s="317"/>
      <c r="E22" s="317"/>
      <c r="F22" s="1"/>
      <c r="G22" s="1"/>
      <c r="H22" s="1"/>
      <c r="I22" s="1"/>
      <c r="J22" s="1"/>
      <c r="K22" s="1"/>
      <c r="L22" s="1"/>
      <c r="M22" s="1"/>
      <c r="N22" s="1"/>
      <c r="O22" s="1"/>
      <c r="P22" s="1"/>
      <c r="Q22" s="1"/>
      <c r="R22" s="1"/>
      <c r="S22" s="1"/>
      <c r="T22" s="1"/>
      <c r="U22" s="1"/>
      <c r="V22" s="1"/>
      <c r="W22" s="1"/>
      <c r="X22" s="1"/>
      <c r="Y22" s="1"/>
      <c r="Z22" s="1"/>
    </row>
    <row r="23" spans="1:26" ht="49.5" customHeight="1" x14ac:dyDescent="0.25">
      <c r="A23" s="1"/>
      <c r="B23" s="60"/>
      <c r="C23" s="318" t="s">
        <v>823</v>
      </c>
      <c r="D23" s="318"/>
      <c r="E23" s="318"/>
      <c r="F23" s="1"/>
      <c r="G23" s="1"/>
      <c r="H23" s="1"/>
      <c r="I23" s="1"/>
      <c r="J23" s="1"/>
      <c r="K23" s="1"/>
      <c r="L23" s="1"/>
      <c r="M23" s="1"/>
      <c r="N23" s="1"/>
      <c r="O23" s="1"/>
      <c r="P23" s="1"/>
      <c r="Q23" s="1"/>
      <c r="R23" s="1"/>
      <c r="S23" s="1"/>
      <c r="T23" s="1"/>
      <c r="U23" s="1"/>
      <c r="V23" s="1"/>
      <c r="W23" s="1"/>
      <c r="X23" s="1"/>
      <c r="Y23" s="1"/>
      <c r="Z23" s="1"/>
    </row>
    <row r="24" spans="1:26" ht="54.75" customHeight="1" x14ac:dyDescent="0.25">
      <c r="A24" s="1"/>
      <c r="B24" s="60"/>
      <c r="C24" s="318" t="s">
        <v>844</v>
      </c>
      <c r="D24" s="318"/>
      <c r="E24" s="318"/>
      <c r="F24" s="1"/>
      <c r="G24" s="1"/>
      <c r="H24" s="1"/>
      <c r="I24" s="1"/>
      <c r="J24" s="1"/>
      <c r="K24" s="1"/>
      <c r="L24" s="1"/>
      <c r="M24" s="1"/>
      <c r="N24" s="1"/>
      <c r="O24" s="1"/>
      <c r="P24" s="1"/>
      <c r="Q24" s="1"/>
      <c r="R24" s="1"/>
      <c r="S24" s="1"/>
      <c r="T24" s="1"/>
      <c r="U24" s="1"/>
      <c r="V24" s="1"/>
      <c r="W24" s="1"/>
      <c r="X24" s="1"/>
      <c r="Y24" s="1"/>
      <c r="Z24" s="1"/>
    </row>
  </sheetData>
  <mergeCells count="10">
    <mergeCell ref="B2:H2"/>
    <mergeCell ref="B1:H1"/>
    <mergeCell ref="B4:H4"/>
    <mergeCell ref="B5:H5"/>
    <mergeCell ref="B6:H6"/>
    <mergeCell ref="C22:E22"/>
    <mergeCell ref="C23:E23"/>
    <mergeCell ref="C24:E24"/>
    <mergeCell ref="B7:H7"/>
    <mergeCell ref="B3:H3"/>
  </mergeCells>
  <printOptions horizontalCentered="1"/>
  <pageMargins left="0.70866141732283472" right="0.70866141732283472" top="0.55118110236220474" bottom="0.55118110236220474" header="0.31496062992125984" footer="0.31496062992125984"/>
  <pageSetup scale="94"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D751-34F7-42D8-94CD-5A4D5CC5EB63}">
  <sheetPr>
    <tabColor rgb="FFC4BD97"/>
    <pageSetUpPr fitToPage="1"/>
  </sheetPr>
  <dimension ref="A1:M38"/>
  <sheetViews>
    <sheetView zoomScale="70" zoomScaleNormal="70" workbookViewId="0">
      <selection activeCell="F40" sqref="A1:F40"/>
    </sheetView>
  </sheetViews>
  <sheetFormatPr baseColWidth="10" defaultRowHeight="15" x14ac:dyDescent="0.25"/>
  <cols>
    <col min="1" max="1" width="7.85546875" customWidth="1"/>
    <col min="2" max="2" width="9.42578125" customWidth="1"/>
    <col min="3" max="3" width="14.5703125" customWidth="1"/>
    <col min="4" max="4" width="79" customWidth="1"/>
    <col min="5" max="5" width="20.42578125" style="193" customWidth="1"/>
    <col min="6" max="6" width="18.5703125" style="193" bestFit="1" customWidth="1"/>
  </cols>
  <sheetData>
    <row r="1" spans="1:6" ht="18.75" customHeight="1" x14ac:dyDescent="0.25">
      <c r="B1" s="320" t="s">
        <v>0</v>
      </c>
      <c r="C1" s="320"/>
      <c r="D1" s="320"/>
      <c r="E1" s="320"/>
      <c r="F1" s="320"/>
    </row>
    <row r="2" spans="1:6" ht="18.75" customHeight="1" x14ac:dyDescent="0.25">
      <c r="B2" s="320" t="s">
        <v>814</v>
      </c>
      <c r="C2" s="320"/>
      <c r="D2" s="320"/>
      <c r="E2" s="320"/>
      <c r="F2" s="320"/>
    </row>
    <row r="3" spans="1:6" ht="18.75" customHeight="1" x14ac:dyDescent="0.25">
      <c r="B3" s="320" t="s">
        <v>815</v>
      </c>
      <c r="C3" s="320"/>
      <c r="D3" s="320"/>
      <c r="E3" s="320"/>
      <c r="F3" s="320"/>
    </row>
    <row r="4" spans="1:6" ht="18.75" x14ac:dyDescent="0.25">
      <c r="B4" s="321" t="s">
        <v>811</v>
      </c>
      <c r="C4" s="321"/>
      <c r="D4" s="321"/>
      <c r="E4" s="321"/>
      <c r="F4" s="321"/>
    </row>
    <row r="5" spans="1:6" ht="18.75" customHeight="1" x14ac:dyDescent="0.25">
      <c r="B5" s="350" t="s">
        <v>818</v>
      </c>
      <c r="C5" s="350"/>
      <c r="D5" s="350"/>
      <c r="E5" s="350"/>
      <c r="F5" s="350"/>
    </row>
    <row r="6" spans="1:6" ht="15" customHeight="1" x14ac:dyDescent="0.25">
      <c r="B6" s="319" t="s">
        <v>22</v>
      </c>
      <c r="C6" s="319"/>
      <c r="D6" s="319"/>
      <c r="E6" s="319"/>
      <c r="F6" s="319"/>
    </row>
    <row r="7" spans="1:6" x14ac:dyDescent="0.25">
      <c r="B7" s="319" t="s">
        <v>733</v>
      </c>
      <c r="C7" s="319"/>
      <c r="D7" s="319"/>
      <c r="E7" s="319"/>
      <c r="F7" s="319"/>
    </row>
    <row r="8" spans="1:6" x14ac:dyDescent="0.25">
      <c r="B8" s="3"/>
      <c r="C8" s="6"/>
      <c r="D8" s="6"/>
      <c r="E8" s="192"/>
      <c r="F8" s="192"/>
    </row>
    <row r="10" spans="1:6" ht="24" x14ac:dyDescent="0.25">
      <c r="A10" s="291" t="s">
        <v>1</v>
      </c>
      <c r="B10" s="291" t="s">
        <v>2</v>
      </c>
      <c r="C10" s="291"/>
      <c r="D10" s="291" t="s">
        <v>3</v>
      </c>
      <c r="E10" s="290" t="s">
        <v>813</v>
      </c>
      <c r="F10" s="290" t="s">
        <v>812</v>
      </c>
    </row>
    <row r="11" spans="1:6" ht="65.25" customHeight="1" x14ac:dyDescent="0.25">
      <c r="A11" s="336">
        <v>1</v>
      </c>
      <c r="B11" s="337" t="s">
        <v>23</v>
      </c>
      <c r="C11" s="338" t="s">
        <v>755</v>
      </c>
      <c r="D11" s="65" t="s">
        <v>741</v>
      </c>
      <c r="E11" s="344">
        <f>7*73544.75</f>
        <v>514813.25</v>
      </c>
      <c r="F11" s="344">
        <f>17*73544.75</f>
        <v>1250260.75</v>
      </c>
    </row>
    <row r="12" spans="1:6" ht="51.75" customHeight="1" x14ac:dyDescent="0.25">
      <c r="A12" s="336"/>
      <c r="B12" s="337"/>
      <c r="C12" s="338"/>
      <c r="D12" s="65" t="s">
        <v>742</v>
      </c>
      <c r="E12" s="345"/>
      <c r="F12" s="345"/>
    </row>
    <row r="13" spans="1:6" ht="41.25" customHeight="1" x14ac:dyDescent="0.25">
      <c r="A13" s="336"/>
      <c r="B13" s="337"/>
      <c r="C13" s="338"/>
      <c r="D13" s="65" t="s">
        <v>743</v>
      </c>
      <c r="E13" s="345"/>
      <c r="F13" s="345"/>
    </row>
    <row r="14" spans="1:6" ht="29.25" customHeight="1" x14ac:dyDescent="0.25">
      <c r="A14" s="336"/>
      <c r="B14" s="337"/>
      <c r="C14" s="338"/>
      <c r="D14" s="65" t="s">
        <v>744</v>
      </c>
      <c r="E14" s="346"/>
      <c r="F14" s="346"/>
    </row>
    <row r="15" spans="1:6" ht="42" customHeight="1" x14ac:dyDescent="0.25">
      <c r="A15" s="336"/>
      <c r="B15" s="337" t="s">
        <v>24</v>
      </c>
      <c r="C15" s="338" t="s">
        <v>756</v>
      </c>
      <c r="D15" s="65" t="s">
        <v>745</v>
      </c>
      <c r="E15" s="344">
        <f>2*73544.75</f>
        <v>147089.5</v>
      </c>
      <c r="F15" s="344">
        <f>5*73544.75</f>
        <v>367723.75</v>
      </c>
    </row>
    <row r="16" spans="1:6" ht="56.25" customHeight="1" x14ac:dyDescent="0.25">
      <c r="A16" s="336"/>
      <c r="B16" s="337"/>
      <c r="C16" s="338"/>
      <c r="D16" s="65" t="s">
        <v>746</v>
      </c>
      <c r="E16" s="345"/>
      <c r="F16" s="345"/>
    </row>
    <row r="17" spans="1:6" ht="43.5" customHeight="1" x14ac:dyDescent="0.25">
      <c r="A17" s="336"/>
      <c r="B17" s="337"/>
      <c r="C17" s="338"/>
      <c r="D17" s="65" t="s">
        <v>747</v>
      </c>
      <c r="E17" s="345"/>
      <c r="F17" s="345"/>
    </row>
    <row r="18" spans="1:6" ht="60.75" customHeight="1" x14ac:dyDescent="0.25">
      <c r="A18" s="336"/>
      <c r="B18" s="337"/>
      <c r="C18" s="338"/>
      <c r="D18" s="65" t="s">
        <v>748</v>
      </c>
      <c r="E18" s="346"/>
      <c r="F18" s="346"/>
    </row>
    <row r="19" spans="1:6" ht="48" customHeight="1" x14ac:dyDescent="0.25">
      <c r="A19" s="339">
        <v>2</v>
      </c>
      <c r="B19" s="339" t="s">
        <v>25</v>
      </c>
      <c r="C19" s="340" t="s">
        <v>755</v>
      </c>
      <c r="D19" s="66" t="s">
        <v>749</v>
      </c>
      <c r="E19" s="347">
        <f>96657*2</f>
        <v>193314</v>
      </c>
      <c r="F19" s="347">
        <v>289971</v>
      </c>
    </row>
    <row r="20" spans="1:6" ht="41.25" customHeight="1" x14ac:dyDescent="0.25">
      <c r="A20" s="339"/>
      <c r="B20" s="339"/>
      <c r="C20" s="340"/>
      <c r="D20" s="66" t="s">
        <v>750</v>
      </c>
      <c r="E20" s="348"/>
      <c r="F20" s="348"/>
    </row>
    <row r="21" spans="1:6" ht="23.25" customHeight="1" x14ac:dyDescent="0.25">
      <c r="A21" s="339"/>
      <c r="B21" s="339"/>
      <c r="C21" s="340"/>
      <c r="D21" s="66" t="s">
        <v>757</v>
      </c>
      <c r="E21" s="349"/>
      <c r="F21" s="349"/>
    </row>
    <row r="22" spans="1:6" ht="53.25" customHeight="1" x14ac:dyDescent="0.25">
      <c r="A22" s="337">
        <v>3</v>
      </c>
      <c r="B22" s="337" t="s">
        <v>26</v>
      </c>
      <c r="C22" s="338" t="s">
        <v>758</v>
      </c>
      <c r="D22" s="65" t="s">
        <v>737</v>
      </c>
      <c r="E22" s="344">
        <f>2*180769.27</f>
        <v>361538.54</v>
      </c>
      <c r="F22" s="344">
        <v>903846.36</v>
      </c>
    </row>
    <row r="23" spans="1:6" ht="60" x14ac:dyDescent="0.25">
      <c r="A23" s="337"/>
      <c r="B23" s="337"/>
      <c r="C23" s="338"/>
      <c r="D23" s="65" t="s">
        <v>740</v>
      </c>
      <c r="E23" s="345"/>
      <c r="F23" s="345"/>
    </row>
    <row r="24" spans="1:6" ht="24" x14ac:dyDescent="0.25">
      <c r="A24" s="337"/>
      <c r="B24" s="337"/>
      <c r="C24" s="338"/>
      <c r="D24" s="65" t="s">
        <v>738</v>
      </c>
      <c r="E24" s="345"/>
      <c r="F24" s="345"/>
    </row>
    <row r="25" spans="1:6" x14ac:dyDescent="0.25">
      <c r="A25" s="337"/>
      <c r="B25" s="337"/>
      <c r="C25" s="338"/>
      <c r="D25" s="65" t="s">
        <v>739</v>
      </c>
      <c r="E25" s="346"/>
      <c r="F25" s="346"/>
    </row>
    <row r="26" spans="1:6" ht="24" x14ac:dyDescent="0.25">
      <c r="A26" s="334">
        <v>4</v>
      </c>
      <c r="B26" s="334" t="s">
        <v>27</v>
      </c>
      <c r="C26" s="335" t="s">
        <v>810</v>
      </c>
      <c r="D26" s="67" t="s">
        <v>751</v>
      </c>
      <c r="E26" s="341">
        <f>500000</f>
        <v>500000</v>
      </c>
      <c r="F26" s="341">
        <v>1000000</v>
      </c>
    </row>
    <row r="27" spans="1:6" ht="24" x14ac:dyDescent="0.25">
      <c r="A27" s="334"/>
      <c r="B27" s="334"/>
      <c r="C27" s="335"/>
      <c r="D27" s="67" t="s">
        <v>752</v>
      </c>
      <c r="E27" s="342"/>
      <c r="F27" s="342"/>
    </row>
    <row r="28" spans="1:6" ht="24" x14ac:dyDescent="0.25">
      <c r="A28" s="334"/>
      <c r="B28" s="334"/>
      <c r="C28" s="335"/>
      <c r="D28" s="67" t="s">
        <v>753</v>
      </c>
      <c r="E28" s="342"/>
      <c r="F28" s="342"/>
    </row>
    <row r="29" spans="1:6" ht="24" x14ac:dyDescent="0.25">
      <c r="A29" s="334"/>
      <c r="B29" s="334"/>
      <c r="C29" s="335"/>
      <c r="D29" s="67" t="s">
        <v>754</v>
      </c>
      <c r="E29" s="343"/>
      <c r="F29" s="343"/>
    </row>
    <row r="30" spans="1:6" ht="36" x14ac:dyDescent="0.25">
      <c r="A30" s="158">
        <v>5</v>
      </c>
      <c r="B30" s="158" t="s">
        <v>28</v>
      </c>
      <c r="C30" s="159" t="s">
        <v>732</v>
      </c>
      <c r="D30" s="165" t="s">
        <v>732</v>
      </c>
      <c r="E30" s="280">
        <f>4*4729.32</f>
        <v>18917.28</v>
      </c>
      <c r="F30" s="280">
        <v>42563.88</v>
      </c>
    </row>
    <row r="31" spans="1:6" x14ac:dyDescent="0.25">
      <c r="D31" s="297" t="s">
        <v>819</v>
      </c>
      <c r="E31" s="303">
        <f>SUM(E11:E30)</f>
        <v>1735672.57</v>
      </c>
      <c r="F31" s="303">
        <f>SUM(F11:F30)</f>
        <v>3854365.7399999998</v>
      </c>
    </row>
    <row r="33" spans="1:13" ht="15.75" thickBot="1" x14ac:dyDescent="0.3">
      <c r="A33" s="1"/>
      <c r="B33" s="315"/>
      <c r="C33" s="322" t="s">
        <v>821</v>
      </c>
      <c r="D33" s="323"/>
      <c r="E33" s="1"/>
      <c r="F33" s="1"/>
      <c r="G33" s="1"/>
      <c r="H33" s="1"/>
      <c r="I33" s="1"/>
      <c r="J33" s="1"/>
      <c r="K33" s="1"/>
      <c r="L33" s="1"/>
      <c r="M33" s="1"/>
    </row>
    <row r="34" spans="1:13" ht="37.5" customHeight="1" x14ac:dyDescent="0.25">
      <c r="A34" s="1"/>
      <c r="B34" s="314"/>
      <c r="C34" s="324" t="s">
        <v>823</v>
      </c>
      <c r="D34" s="325"/>
      <c r="E34" s="1"/>
      <c r="F34" s="1"/>
      <c r="G34" s="1"/>
      <c r="H34" s="1"/>
      <c r="I34" s="1"/>
      <c r="J34" s="1"/>
      <c r="K34" s="1"/>
      <c r="L34" s="1"/>
      <c r="M34" s="1"/>
    </row>
    <row r="35" spans="1:13" ht="32.25" customHeight="1" x14ac:dyDescent="0.25">
      <c r="A35" s="1"/>
      <c r="B35" s="314"/>
      <c r="C35" s="326" t="s">
        <v>844</v>
      </c>
      <c r="D35" s="327"/>
      <c r="E35" s="1"/>
      <c r="F35" s="1"/>
      <c r="G35" s="1"/>
      <c r="H35" s="1"/>
      <c r="I35" s="1"/>
      <c r="J35" s="1"/>
      <c r="K35" s="1"/>
      <c r="L35" s="1"/>
      <c r="M35" s="1"/>
    </row>
    <row r="36" spans="1:13" ht="38.25" customHeight="1" thickBot="1" x14ac:dyDescent="0.3">
      <c r="A36" s="1"/>
      <c r="B36" s="314"/>
      <c r="C36" s="328" t="s">
        <v>846</v>
      </c>
      <c r="D36" s="329"/>
      <c r="E36" s="1"/>
      <c r="F36" s="1"/>
      <c r="G36" s="1"/>
      <c r="H36" s="1"/>
      <c r="I36" s="1"/>
      <c r="J36" s="1"/>
      <c r="K36" s="1"/>
      <c r="L36" s="1"/>
      <c r="M36" s="1"/>
    </row>
    <row r="37" spans="1:13" x14ac:dyDescent="0.25">
      <c r="A37" s="1"/>
      <c r="B37" s="316"/>
      <c r="C37" s="330" t="s">
        <v>847</v>
      </c>
      <c r="D37" s="331"/>
      <c r="E37" s="1"/>
      <c r="F37" s="1"/>
      <c r="G37" s="1"/>
      <c r="H37" s="1"/>
      <c r="I37" s="1"/>
      <c r="J37" s="1"/>
      <c r="K37" s="1"/>
      <c r="L37" s="1"/>
      <c r="M37" s="1"/>
    </row>
    <row r="38" spans="1:13" ht="15.75" customHeight="1" thickBot="1" x14ac:dyDescent="0.3">
      <c r="A38" s="1"/>
      <c r="B38" s="1"/>
      <c r="C38" s="332"/>
      <c r="D38" s="333"/>
      <c r="E38" s="1"/>
      <c r="F38" s="1"/>
      <c r="G38" s="1"/>
      <c r="H38" s="1"/>
      <c r="I38" s="1"/>
      <c r="J38" s="1"/>
      <c r="K38" s="1"/>
      <c r="L38" s="1"/>
      <c r="M38" s="1"/>
    </row>
  </sheetData>
  <mergeCells count="36">
    <mergeCell ref="B1:F1"/>
    <mergeCell ref="B2:F2"/>
    <mergeCell ref="B3:F3"/>
    <mergeCell ref="B4:F4"/>
    <mergeCell ref="B5:F5"/>
    <mergeCell ref="E26:E29"/>
    <mergeCell ref="F26:F29"/>
    <mergeCell ref="F22:F25"/>
    <mergeCell ref="B6:F6"/>
    <mergeCell ref="B7:F7"/>
    <mergeCell ref="E11:E14"/>
    <mergeCell ref="F11:F14"/>
    <mergeCell ref="E15:E18"/>
    <mergeCell ref="F15:F18"/>
    <mergeCell ref="E19:E21"/>
    <mergeCell ref="F19:F21"/>
    <mergeCell ref="E22:E25"/>
    <mergeCell ref="A26:A29"/>
    <mergeCell ref="B26:B29"/>
    <mergeCell ref="C26:C29"/>
    <mergeCell ref="A11:A18"/>
    <mergeCell ref="B11:B14"/>
    <mergeCell ref="C11:C14"/>
    <mergeCell ref="B15:B18"/>
    <mergeCell ref="C15:C18"/>
    <mergeCell ref="A19:A21"/>
    <mergeCell ref="B19:B21"/>
    <mergeCell ref="C19:C21"/>
    <mergeCell ref="A22:A25"/>
    <mergeCell ref="B22:B25"/>
    <mergeCell ref="C22:C25"/>
    <mergeCell ref="C33:D33"/>
    <mergeCell ref="C34:D34"/>
    <mergeCell ref="C35:D35"/>
    <mergeCell ref="C36:D36"/>
    <mergeCell ref="C37:D38"/>
  </mergeCells>
  <printOptions horizontalCentered="1"/>
  <pageMargins left="0.70866141732283472" right="0.70866141732283472" top="0.55118110236220474" bottom="0.55118110236220474" header="0.31496062992125984" footer="0.31496062992125984"/>
  <pageSetup paperSize="9" scale="75" fitToHeight="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EAE7-2C6E-405C-B93E-8F9FE7230C73}">
  <sheetPr>
    <tabColor rgb="FFC4BD97"/>
    <pageSetUpPr fitToPage="1"/>
  </sheetPr>
  <dimension ref="A1:Z54"/>
  <sheetViews>
    <sheetView zoomScale="70" zoomScaleNormal="70" workbookViewId="0">
      <selection activeCell="F55" sqref="A1:F55"/>
    </sheetView>
  </sheetViews>
  <sheetFormatPr baseColWidth="10" defaultRowHeight="15" x14ac:dyDescent="0.25"/>
  <cols>
    <col min="1" max="1" width="7.140625" customWidth="1"/>
    <col min="2" max="2" width="9" customWidth="1"/>
    <col min="3" max="3" width="15.5703125" customWidth="1"/>
    <col min="4" max="4" width="95.28515625" customWidth="1"/>
    <col min="5" max="5" width="20" style="283" customWidth="1"/>
    <col min="6" max="6" width="18.5703125" style="193" bestFit="1" customWidth="1"/>
  </cols>
  <sheetData>
    <row r="1" spans="1:7" ht="18.75" customHeight="1" x14ac:dyDescent="0.25">
      <c r="B1" s="320" t="s">
        <v>0</v>
      </c>
      <c r="C1" s="320"/>
      <c r="D1" s="320"/>
      <c r="E1" s="320"/>
      <c r="F1" s="320"/>
    </row>
    <row r="2" spans="1:7" ht="18.75" customHeight="1" x14ac:dyDescent="0.25">
      <c r="B2" s="320" t="s">
        <v>814</v>
      </c>
      <c r="C2" s="320"/>
      <c r="D2" s="320"/>
      <c r="E2" s="320"/>
      <c r="F2" s="320"/>
    </row>
    <row r="3" spans="1:7" ht="18.75" customHeight="1" x14ac:dyDescent="0.25">
      <c r="B3" s="320" t="s">
        <v>815</v>
      </c>
      <c r="C3" s="320"/>
      <c r="D3" s="320"/>
      <c r="E3" s="320"/>
      <c r="F3" s="320"/>
    </row>
    <row r="4" spans="1:7" ht="18.75" x14ac:dyDescent="0.25">
      <c r="B4" s="321" t="s">
        <v>811</v>
      </c>
      <c r="C4" s="321"/>
      <c r="D4" s="321"/>
      <c r="E4" s="321"/>
      <c r="F4" s="321"/>
    </row>
    <row r="5" spans="1:7" ht="18.75" customHeight="1" x14ac:dyDescent="0.25">
      <c r="B5" s="350" t="s">
        <v>818</v>
      </c>
      <c r="C5" s="350"/>
      <c r="D5" s="350"/>
      <c r="E5" s="350"/>
      <c r="F5" s="350"/>
      <c r="G5" s="284"/>
    </row>
    <row r="6" spans="1:7" ht="15" customHeight="1" x14ac:dyDescent="0.25">
      <c r="B6" s="319" t="s">
        <v>29</v>
      </c>
      <c r="C6" s="319"/>
      <c r="D6" s="319"/>
      <c r="E6" s="319"/>
      <c r="F6" s="319"/>
    </row>
    <row r="7" spans="1:7" x14ac:dyDescent="0.25">
      <c r="B7" s="319" t="s">
        <v>734</v>
      </c>
      <c r="C7" s="319"/>
      <c r="D7" s="319"/>
      <c r="E7" s="319"/>
      <c r="F7" s="319"/>
    </row>
    <row r="8" spans="1:7" x14ac:dyDescent="0.25">
      <c r="B8" s="3"/>
      <c r="C8" s="6"/>
      <c r="D8" s="6"/>
      <c r="E8" s="192"/>
      <c r="F8" s="192"/>
    </row>
    <row r="9" spans="1:7" x14ac:dyDescent="0.25">
      <c r="A9" s="53"/>
      <c r="B9" s="56"/>
      <c r="C9" s="56"/>
      <c r="D9" s="56"/>
      <c r="E9" s="277"/>
      <c r="F9" s="278"/>
    </row>
    <row r="10" spans="1:7" ht="24" x14ac:dyDescent="0.25">
      <c r="A10" s="291" t="s">
        <v>1</v>
      </c>
      <c r="B10" s="291" t="s">
        <v>2</v>
      </c>
      <c r="C10" s="291"/>
      <c r="D10" s="291" t="s">
        <v>3</v>
      </c>
      <c r="E10" s="290" t="s">
        <v>813</v>
      </c>
      <c r="F10" s="290" t="s">
        <v>812</v>
      </c>
    </row>
    <row r="11" spans="1:7" ht="33.75" customHeight="1" x14ac:dyDescent="0.25">
      <c r="A11" s="352">
        <v>1</v>
      </c>
      <c r="B11" s="352" t="s">
        <v>30</v>
      </c>
      <c r="C11" s="353" t="s">
        <v>776</v>
      </c>
      <c r="D11" s="62" t="s">
        <v>777</v>
      </c>
      <c r="E11" s="368">
        <f>239510.15*2</f>
        <v>479020.3</v>
      </c>
      <c r="F11" s="360">
        <v>718530.46</v>
      </c>
    </row>
    <row r="12" spans="1:7" x14ac:dyDescent="0.25">
      <c r="A12" s="352"/>
      <c r="B12" s="352"/>
      <c r="C12" s="353"/>
      <c r="D12" s="62" t="s">
        <v>759</v>
      </c>
      <c r="E12" s="369"/>
      <c r="F12" s="361"/>
    </row>
    <row r="13" spans="1:7" ht="27" customHeight="1" x14ac:dyDescent="0.25">
      <c r="A13" s="352"/>
      <c r="B13" s="352"/>
      <c r="C13" s="353"/>
      <c r="D13" s="62" t="s">
        <v>760</v>
      </c>
      <c r="E13" s="369"/>
      <c r="F13" s="361"/>
    </row>
    <row r="14" spans="1:7" x14ac:dyDescent="0.25">
      <c r="A14" s="352"/>
      <c r="B14" s="352"/>
      <c r="C14" s="353"/>
      <c r="D14" s="62" t="s">
        <v>761</v>
      </c>
      <c r="E14" s="369"/>
      <c r="F14" s="361"/>
    </row>
    <row r="15" spans="1:7" ht="21" customHeight="1" x14ac:dyDescent="0.25">
      <c r="A15" s="352"/>
      <c r="B15" s="352"/>
      <c r="C15" s="353"/>
      <c r="D15" s="62" t="s">
        <v>762</v>
      </c>
      <c r="E15" s="369"/>
      <c r="F15" s="361"/>
    </row>
    <row r="16" spans="1:7" ht="29.25" customHeight="1" x14ac:dyDescent="0.25">
      <c r="A16" s="352"/>
      <c r="B16" s="352" t="s">
        <v>604</v>
      </c>
      <c r="C16" s="353" t="s">
        <v>770</v>
      </c>
      <c r="D16" s="62" t="s">
        <v>778</v>
      </c>
      <c r="E16" s="369"/>
      <c r="F16" s="361"/>
    </row>
    <row r="17" spans="1:6" x14ac:dyDescent="0.25">
      <c r="A17" s="352"/>
      <c r="B17" s="352"/>
      <c r="C17" s="353"/>
      <c r="D17" s="62" t="s">
        <v>766</v>
      </c>
      <c r="E17" s="369"/>
      <c r="F17" s="361"/>
    </row>
    <row r="18" spans="1:6" ht="28.5" customHeight="1" x14ac:dyDescent="0.25">
      <c r="A18" s="352"/>
      <c r="B18" s="352"/>
      <c r="C18" s="353"/>
      <c r="D18" s="62" t="s">
        <v>763</v>
      </c>
      <c r="E18" s="369"/>
      <c r="F18" s="361"/>
    </row>
    <row r="19" spans="1:6" ht="17.25" customHeight="1" x14ac:dyDescent="0.25">
      <c r="A19" s="352"/>
      <c r="B19" s="352"/>
      <c r="C19" s="353"/>
      <c r="D19" s="62" t="s">
        <v>764</v>
      </c>
      <c r="E19" s="369"/>
      <c r="F19" s="361"/>
    </row>
    <row r="20" spans="1:6" ht="18" customHeight="1" x14ac:dyDescent="0.25">
      <c r="A20" s="352"/>
      <c r="B20" s="352"/>
      <c r="C20" s="353"/>
      <c r="D20" s="62" t="s">
        <v>765</v>
      </c>
      <c r="E20" s="370"/>
      <c r="F20" s="362"/>
    </row>
    <row r="21" spans="1:6" ht="33" customHeight="1" x14ac:dyDescent="0.25">
      <c r="A21" s="354">
        <v>2</v>
      </c>
      <c r="B21" s="354" t="s">
        <v>31</v>
      </c>
      <c r="C21" s="355" t="s">
        <v>771</v>
      </c>
      <c r="D21" s="169" t="s">
        <v>779</v>
      </c>
      <c r="E21" s="363">
        <f>357407.6*2</f>
        <v>714815.2</v>
      </c>
      <c r="F21" s="364">
        <v>1072222.8</v>
      </c>
    </row>
    <row r="22" spans="1:6" x14ac:dyDescent="0.25">
      <c r="A22" s="354"/>
      <c r="B22" s="354"/>
      <c r="C22" s="355"/>
      <c r="D22" s="169" t="s">
        <v>767</v>
      </c>
      <c r="E22" s="363"/>
      <c r="F22" s="364"/>
    </row>
    <row r="23" spans="1:6" ht="24" x14ac:dyDescent="0.25">
      <c r="A23" s="354"/>
      <c r="B23" s="354"/>
      <c r="C23" s="355"/>
      <c r="D23" s="169" t="s">
        <v>763</v>
      </c>
      <c r="E23" s="363"/>
      <c r="F23" s="364"/>
    </row>
    <row r="24" spans="1:6" x14ac:dyDescent="0.25">
      <c r="A24" s="354"/>
      <c r="B24" s="354"/>
      <c r="C24" s="355"/>
      <c r="D24" s="169" t="s">
        <v>768</v>
      </c>
      <c r="E24" s="363"/>
      <c r="F24" s="364"/>
    </row>
    <row r="25" spans="1:6" x14ac:dyDescent="0.25">
      <c r="A25" s="354"/>
      <c r="B25" s="354"/>
      <c r="C25" s="355"/>
      <c r="D25" s="169" t="s">
        <v>769</v>
      </c>
      <c r="E25" s="363"/>
      <c r="F25" s="364"/>
    </row>
    <row r="26" spans="1:6" ht="32.25" customHeight="1" x14ac:dyDescent="0.25">
      <c r="A26" s="354"/>
      <c r="B26" s="354" t="s">
        <v>605</v>
      </c>
      <c r="C26" s="355" t="s">
        <v>775</v>
      </c>
      <c r="D26" s="169" t="s">
        <v>772</v>
      </c>
      <c r="E26" s="363"/>
      <c r="F26" s="364"/>
    </row>
    <row r="27" spans="1:6" x14ac:dyDescent="0.25">
      <c r="A27" s="354"/>
      <c r="B27" s="354"/>
      <c r="C27" s="355"/>
      <c r="D27" s="169" t="s">
        <v>773</v>
      </c>
      <c r="E27" s="363"/>
      <c r="F27" s="364"/>
    </row>
    <row r="28" spans="1:6" ht="24" x14ac:dyDescent="0.25">
      <c r="A28" s="354"/>
      <c r="B28" s="354"/>
      <c r="C28" s="355"/>
      <c r="D28" s="169" t="s">
        <v>774</v>
      </c>
      <c r="E28" s="363"/>
      <c r="F28" s="364"/>
    </row>
    <row r="29" spans="1:6" x14ac:dyDescent="0.25">
      <c r="A29" s="354"/>
      <c r="B29" s="354"/>
      <c r="C29" s="355"/>
      <c r="D29" s="169" t="s">
        <v>761</v>
      </c>
      <c r="E29" s="363"/>
      <c r="F29" s="364"/>
    </row>
    <row r="30" spans="1:6" x14ac:dyDescent="0.25">
      <c r="A30" s="354"/>
      <c r="B30" s="354"/>
      <c r="C30" s="355"/>
      <c r="D30" s="169" t="s">
        <v>765</v>
      </c>
      <c r="E30" s="363"/>
      <c r="F30" s="364"/>
    </row>
    <row r="31" spans="1:6" ht="24" x14ac:dyDescent="0.25">
      <c r="A31" s="352">
        <v>3</v>
      </c>
      <c r="B31" s="352" t="s">
        <v>32</v>
      </c>
      <c r="C31" s="353" t="s">
        <v>780</v>
      </c>
      <c r="D31" s="165" t="s">
        <v>781</v>
      </c>
      <c r="E31" s="344">
        <f>176060.95*2</f>
        <v>352121.9</v>
      </c>
      <c r="F31" s="365">
        <v>528182.85</v>
      </c>
    </row>
    <row r="32" spans="1:6" x14ac:dyDescent="0.25">
      <c r="A32" s="352"/>
      <c r="B32" s="352"/>
      <c r="C32" s="353"/>
      <c r="D32" s="165" t="s">
        <v>782</v>
      </c>
      <c r="E32" s="345"/>
      <c r="F32" s="366"/>
    </row>
    <row r="33" spans="1:6" x14ac:dyDescent="0.25">
      <c r="A33" s="352"/>
      <c r="B33" s="352"/>
      <c r="C33" s="353"/>
      <c r="D33" s="165" t="s">
        <v>783</v>
      </c>
      <c r="E33" s="345"/>
      <c r="F33" s="366"/>
    </row>
    <row r="34" spans="1:6" x14ac:dyDescent="0.25">
      <c r="A34" s="352"/>
      <c r="B34" s="352"/>
      <c r="C34" s="353"/>
      <c r="D34" s="165" t="s">
        <v>784</v>
      </c>
      <c r="E34" s="345"/>
      <c r="F34" s="366"/>
    </row>
    <row r="35" spans="1:6" x14ac:dyDescent="0.25">
      <c r="A35" s="352"/>
      <c r="B35" s="352"/>
      <c r="C35" s="353"/>
      <c r="D35" s="165" t="s">
        <v>761</v>
      </c>
      <c r="E35" s="345"/>
      <c r="F35" s="366"/>
    </row>
    <row r="36" spans="1:6" x14ac:dyDescent="0.25">
      <c r="A36" s="352"/>
      <c r="B36" s="352"/>
      <c r="C36" s="353"/>
      <c r="D36" s="165" t="s">
        <v>785</v>
      </c>
      <c r="E36" s="345"/>
      <c r="F36" s="366"/>
    </row>
    <row r="37" spans="1:6" x14ac:dyDescent="0.25">
      <c r="A37" s="352"/>
      <c r="B37" s="352"/>
      <c r="C37" s="353"/>
      <c r="D37" s="165" t="s">
        <v>786</v>
      </c>
      <c r="E37" s="346"/>
      <c r="F37" s="367"/>
    </row>
    <row r="38" spans="1:6" ht="36" x14ac:dyDescent="0.25">
      <c r="A38" s="354">
        <v>4</v>
      </c>
      <c r="B38" s="354" t="s">
        <v>33</v>
      </c>
      <c r="C38" s="355" t="s">
        <v>787</v>
      </c>
      <c r="D38" s="170" t="s">
        <v>788</v>
      </c>
      <c r="E38" s="347">
        <f>54747.79*2</f>
        <v>109495.58</v>
      </c>
      <c r="F38" s="371">
        <v>164243.37</v>
      </c>
    </row>
    <row r="39" spans="1:6" x14ac:dyDescent="0.25">
      <c r="A39" s="354"/>
      <c r="B39" s="354"/>
      <c r="C39" s="355"/>
      <c r="D39" s="170" t="s">
        <v>789</v>
      </c>
      <c r="E39" s="348"/>
      <c r="F39" s="372"/>
    </row>
    <row r="40" spans="1:6" ht="24" x14ac:dyDescent="0.25">
      <c r="A40" s="354"/>
      <c r="B40" s="354"/>
      <c r="C40" s="355"/>
      <c r="D40" s="170" t="s">
        <v>790</v>
      </c>
      <c r="E40" s="349"/>
      <c r="F40" s="373"/>
    </row>
    <row r="41" spans="1:6" ht="24" x14ac:dyDescent="0.25">
      <c r="A41" s="356">
        <v>5</v>
      </c>
      <c r="B41" s="352" t="s">
        <v>34</v>
      </c>
      <c r="C41" s="353" t="s">
        <v>791</v>
      </c>
      <c r="D41" s="165" t="s">
        <v>792</v>
      </c>
      <c r="E41" s="344">
        <f>57679.77*2</f>
        <v>115359.54</v>
      </c>
      <c r="F41" s="357">
        <v>173039.31</v>
      </c>
    </row>
    <row r="42" spans="1:6" x14ac:dyDescent="0.25">
      <c r="A42" s="356"/>
      <c r="B42" s="352"/>
      <c r="C42" s="353"/>
      <c r="D42" s="165" t="s">
        <v>793</v>
      </c>
      <c r="E42" s="345"/>
      <c r="F42" s="358"/>
    </row>
    <row r="43" spans="1:6" ht="24" x14ac:dyDescent="0.25">
      <c r="A43" s="356"/>
      <c r="B43" s="352"/>
      <c r="C43" s="353"/>
      <c r="D43" s="165" t="s">
        <v>794</v>
      </c>
      <c r="E43" s="346"/>
      <c r="F43" s="359"/>
    </row>
    <row r="44" spans="1:6" ht="36" x14ac:dyDescent="0.25">
      <c r="A44" s="171">
        <v>6</v>
      </c>
      <c r="B44" s="160" t="s">
        <v>36</v>
      </c>
      <c r="C44" s="161" t="s">
        <v>35</v>
      </c>
      <c r="D44" s="165" t="s">
        <v>35</v>
      </c>
      <c r="E44" s="280">
        <f>30241.2*2</f>
        <v>60482.400000000001</v>
      </c>
      <c r="F44" s="281">
        <v>90723.6</v>
      </c>
    </row>
    <row r="45" spans="1:6" ht="36" x14ac:dyDescent="0.25">
      <c r="A45" s="166">
        <v>7</v>
      </c>
      <c r="B45" s="167" t="s">
        <v>38</v>
      </c>
      <c r="C45" s="168" t="s">
        <v>37</v>
      </c>
      <c r="D45" s="169" t="s">
        <v>37</v>
      </c>
      <c r="E45" s="279">
        <f>6378.91*2</f>
        <v>12757.82</v>
      </c>
      <c r="F45" s="281">
        <v>31894.560000000001</v>
      </c>
    </row>
    <row r="46" spans="1:6" ht="48" x14ac:dyDescent="0.25">
      <c r="A46" s="171">
        <v>8</v>
      </c>
      <c r="B46" s="160" t="s">
        <v>40</v>
      </c>
      <c r="C46" s="161" t="s">
        <v>39</v>
      </c>
      <c r="D46" s="172" t="s">
        <v>39</v>
      </c>
      <c r="E46" s="280">
        <f>7656*2</f>
        <v>15312</v>
      </c>
      <c r="F46" s="281">
        <v>30624</v>
      </c>
    </row>
    <row r="47" spans="1:6" ht="24" x14ac:dyDescent="0.25">
      <c r="A47" s="166">
        <v>9</v>
      </c>
      <c r="B47" s="166" t="s">
        <v>42</v>
      </c>
      <c r="C47" s="173" t="s">
        <v>41</v>
      </c>
      <c r="D47" s="174" t="s">
        <v>41</v>
      </c>
      <c r="E47" s="282">
        <f>32861.88*2</f>
        <v>65723.759999999995</v>
      </c>
      <c r="F47" s="281">
        <v>98585.65</v>
      </c>
    </row>
    <row r="48" spans="1:6" ht="36" x14ac:dyDescent="0.25">
      <c r="A48" s="166">
        <v>10</v>
      </c>
      <c r="B48" s="166" t="s">
        <v>43</v>
      </c>
      <c r="C48" s="173" t="s">
        <v>44</v>
      </c>
      <c r="D48" s="174" t="s">
        <v>44</v>
      </c>
      <c r="E48" s="282">
        <f>56144*2</f>
        <v>112288</v>
      </c>
      <c r="F48" s="281">
        <v>168432</v>
      </c>
    </row>
    <row r="49" spans="1:26" x14ac:dyDescent="0.25">
      <c r="D49" s="297" t="s">
        <v>819</v>
      </c>
      <c r="E49" s="304">
        <f>SUM(E11:E48)</f>
        <v>2037376.5</v>
      </c>
      <c r="F49" s="304">
        <f>SUM(F11:F48)</f>
        <v>3076478.6</v>
      </c>
    </row>
    <row r="51" spans="1:26" ht="33.75" customHeight="1" x14ac:dyDescent="0.25">
      <c r="A51" s="314"/>
      <c r="B51" s="351" t="s">
        <v>821</v>
      </c>
      <c r="C51" s="351"/>
      <c r="D51" s="351"/>
      <c r="E51" s="1"/>
      <c r="F51" s="1"/>
      <c r="G51" s="1"/>
      <c r="H51" s="1"/>
      <c r="I51" s="1"/>
      <c r="J51" s="1"/>
      <c r="K51" s="1"/>
      <c r="L51" s="1"/>
      <c r="M51" s="1"/>
      <c r="N51" s="1"/>
      <c r="O51" s="1"/>
      <c r="P51" s="1"/>
      <c r="Q51" s="1"/>
      <c r="R51" s="1"/>
      <c r="S51" s="1"/>
      <c r="T51" s="1"/>
      <c r="U51" s="1"/>
      <c r="V51" s="1"/>
      <c r="W51" s="1"/>
      <c r="X51" s="1"/>
      <c r="Y51" s="1"/>
      <c r="Z51" s="1"/>
    </row>
    <row r="52" spans="1:26" ht="27.75" customHeight="1" x14ac:dyDescent="0.25">
      <c r="A52" s="1"/>
      <c r="B52" s="352" t="s">
        <v>823</v>
      </c>
      <c r="C52" s="352"/>
      <c r="D52" s="352"/>
      <c r="E52" s="1"/>
      <c r="F52" s="1"/>
      <c r="G52" s="1"/>
      <c r="H52" s="1"/>
      <c r="I52" s="1"/>
      <c r="J52" s="1"/>
      <c r="K52" s="1"/>
      <c r="L52" s="1"/>
      <c r="M52" s="1"/>
      <c r="N52" s="1"/>
      <c r="O52" s="1"/>
      <c r="P52" s="1"/>
      <c r="Q52" s="1"/>
      <c r="R52" s="1"/>
      <c r="S52" s="1"/>
      <c r="T52" s="1"/>
      <c r="U52" s="1"/>
      <c r="V52" s="1"/>
      <c r="W52" s="1"/>
      <c r="X52" s="1"/>
      <c r="Y52" s="1"/>
      <c r="Z52" s="1"/>
    </row>
    <row r="53" spans="1:26" ht="27.75" customHeight="1" x14ac:dyDescent="0.25">
      <c r="A53" s="1"/>
      <c r="B53" s="352" t="s">
        <v>844</v>
      </c>
      <c r="C53" s="352"/>
      <c r="D53" s="352"/>
      <c r="E53" s="1"/>
      <c r="F53" s="1"/>
      <c r="G53" s="1"/>
      <c r="H53" s="1"/>
      <c r="I53" s="1"/>
      <c r="J53" s="1"/>
      <c r="K53" s="1"/>
      <c r="L53" s="1"/>
      <c r="M53" s="1"/>
      <c r="N53" s="1"/>
      <c r="O53" s="1"/>
      <c r="P53" s="1"/>
      <c r="Q53" s="1"/>
      <c r="R53" s="1"/>
      <c r="S53" s="1"/>
      <c r="T53" s="1"/>
      <c r="U53" s="1"/>
      <c r="V53" s="1"/>
      <c r="W53" s="1"/>
      <c r="X53" s="1"/>
      <c r="Y53" s="1"/>
      <c r="Z53" s="1"/>
    </row>
    <row r="54" spans="1:26" ht="27.75" customHeight="1" x14ac:dyDescent="0.25">
      <c r="A54" s="1"/>
      <c r="B54" s="352" t="s">
        <v>845</v>
      </c>
      <c r="C54" s="352"/>
      <c r="D54" s="352"/>
      <c r="E54" s="1"/>
      <c r="F54" s="1"/>
      <c r="G54" s="1"/>
      <c r="H54" s="1"/>
      <c r="I54" s="1"/>
      <c r="J54" s="1"/>
      <c r="K54" s="1"/>
      <c r="L54" s="1"/>
      <c r="M54" s="1"/>
      <c r="N54" s="1"/>
      <c r="O54" s="1"/>
      <c r="P54" s="1"/>
      <c r="Q54" s="1"/>
      <c r="R54" s="1"/>
      <c r="S54" s="1"/>
      <c r="T54" s="1"/>
      <c r="U54" s="1"/>
      <c r="V54" s="1"/>
      <c r="W54" s="1"/>
      <c r="X54" s="1"/>
      <c r="Y54" s="1"/>
      <c r="Z54" s="1"/>
    </row>
  </sheetData>
  <mergeCells count="40">
    <mergeCell ref="B1:F1"/>
    <mergeCell ref="B2:F2"/>
    <mergeCell ref="B3:F3"/>
    <mergeCell ref="B4:F4"/>
    <mergeCell ref="B5:F5"/>
    <mergeCell ref="E41:E43"/>
    <mergeCell ref="F41:F43"/>
    <mergeCell ref="B6:F6"/>
    <mergeCell ref="B7:F7"/>
    <mergeCell ref="F11:F20"/>
    <mergeCell ref="E21:E30"/>
    <mergeCell ref="F21:F30"/>
    <mergeCell ref="E31:E37"/>
    <mergeCell ref="F31:F37"/>
    <mergeCell ref="B26:B30"/>
    <mergeCell ref="C26:C30"/>
    <mergeCell ref="E11:E20"/>
    <mergeCell ref="E38:E40"/>
    <mergeCell ref="F38:F40"/>
    <mergeCell ref="A11:A20"/>
    <mergeCell ref="B11:B15"/>
    <mergeCell ref="C11:C15"/>
    <mergeCell ref="B16:B20"/>
    <mergeCell ref="C16:C20"/>
    <mergeCell ref="A21:A30"/>
    <mergeCell ref="B21:B25"/>
    <mergeCell ref="C21:C25"/>
    <mergeCell ref="A41:A43"/>
    <mergeCell ref="B41:B43"/>
    <mergeCell ref="C41:C43"/>
    <mergeCell ref="A38:A40"/>
    <mergeCell ref="B38:B40"/>
    <mergeCell ref="C38:C40"/>
    <mergeCell ref="B51:D51"/>
    <mergeCell ref="B52:D52"/>
    <mergeCell ref="B53:D53"/>
    <mergeCell ref="B54:D54"/>
    <mergeCell ref="A31:A37"/>
    <mergeCell ref="B31:B37"/>
    <mergeCell ref="C31:C37"/>
  </mergeCells>
  <printOptions horizontalCentered="1"/>
  <pageMargins left="0.51181102362204722" right="0.51181102362204722" top="0.55118110236220474" bottom="0.55118110236220474" header="0.31496062992125984" footer="0.31496062992125984"/>
  <pageSetup paperSize="9" scale="76" fitToHeight="0" orientation="landscape"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1831-7D97-4F5D-A58F-F2E8E2F36DAC}">
  <sheetPr>
    <tabColor rgb="FFC4BD97"/>
    <pageSetUpPr fitToPage="1"/>
  </sheetPr>
  <dimension ref="A1:Z82"/>
  <sheetViews>
    <sheetView zoomScale="70" zoomScaleNormal="70" workbookViewId="0">
      <selection activeCell="G83" sqref="A1:G83"/>
    </sheetView>
  </sheetViews>
  <sheetFormatPr baseColWidth="10" defaultRowHeight="15" x14ac:dyDescent="0.25"/>
  <cols>
    <col min="2" max="2" width="7.42578125" customWidth="1"/>
    <col min="3" max="3" width="9.28515625" customWidth="1"/>
    <col min="4" max="4" width="96.42578125" customWidth="1"/>
    <col min="5" max="5" width="18.140625" style="273" bestFit="1" customWidth="1"/>
    <col min="6" max="6" width="17.42578125" style="193" bestFit="1" customWidth="1"/>
  </cols>
  <sheetData>
    <row r="1" spans="1:7" ht="18.75" customHeight="1" x14ac:dyDescent="0.25">
      <c r="B1" s="320" t="s">
        <v>0</v>
      </c>
      <c r="C1" s="320"/>
      <c r="D1" s="320"/>
      <c r="E1" s="320"/>
      <c r="F1" s="320"/>
    </row>
    <row r="2" spans="1:7" ht="18.75" customHeight="1" x14ac:dyDescent="0.25">
      <c r="B2" s="320" t="s">
        <v>814</v>
      </c>
      <c r="C2" s="320"/>
      <c r="D2" s="320"/>
      <c r="E2" s="320"/>
      <c r="F2" s="320"/>
    </row>
    <row r="3" spans="1:7" ht="18.75" customHeight="1" x14ac:dyDescent="0.25">
      <c r="B3" s="320" t="s">
        <v>815</v>
      </c>
      <c r="C3" s="320"/>
      <c r="D3" s="320"/>
      <c r="E3" s="320"/>
      <c r="F3" s="320"/>
    </row>
    <row r="4" spans="1:7" ht="18.75" x14ac:dyDescent="0.25">
      <c r="B4" s="321" t="s">
        <v>811</v>
      </c>
      <c r="C4" s="321"/>
      <c r="D4" s="321"/>
      <c r="E4" s="321"/>
      <c r="F4" s="321"/>
    </row>
    <row r="5" spans="1:7" ht="18.75" customHeight="1" x14ac:dyDescent="0.25">
      <c r="B5" s="350" t="s">
        <v>818</v>
      </c>
      <c r="C5" s="350"/>
      <c r="D5" s="350"/>
      <c r="E5" s="350"/>
      <c r="F5" s="350"/>
      <c r="G5" s="284"/>
    </row>
    <row r="6" spans="1:7" ht="15" customHeight="1" x14ac:dyDescent="0.25">
      <c r="B6" s="319" t="s">
        <v>45</v>
      </c>
      <c r="C6" s="319"/>
      <c r="D6" s="319"/>
      <c r="E6" s="319"/>
      <c r="F6" s="319"/>
    </row>
    <row r="7" spans="1:7" x14ac:dyDescent="0.25">
      <c r="B7" s="319" t="s">
        <v>735</v>
      </c>
      <c r="C7" s="319"/>
      <c r="D7" s="319"/>
      <c r="E7" s="319"/>
      <c r="F7" s="319"/>
    </row>
    <row r="8" spans="1:7" x14ac:dyDescent="0.25">
      <c r="B8" s="3"/>
      <c r="C8" s="6"/>
      <c r="D8" s="6"/>
      <c r="E8" s="268"/>
      <c r="F8" s="192"/>
    </row>
    <row r="9" spans="1:7" ht="15.75" x14ac:dyDescent="0.25">
      <c r="A9" s="1"/>
      <c r="B9" s="7"/>
      <c r="C9" s="7"/>
      <c r="D9" s="11"/>
      <c r="E9" s="269"/>
      <c r="F9" s="274"/>
    </row>
    <row r="10" spans="1:7" ht="24" x14ac:dyDescent="0.25">
      <c r="A10" s="1"/>
      <c r="B10" s="291" t="s">
        <v>1</v>
      </c>
      <c r="C10" s="291" t="s">
        <v>2</v>
      </c>
      <c r="D10" s="292" t="s">
        <v>3</v>
      </c>
      <c r="E10" s="290" t="s">
        <v>813</v>
      </c>
      <c r="F10" s="290" t="s">
        <v>812</v>
      </c>
    </row>
    <row r="11" spans="1:7" ht="40.5" customHeight="1" x14ac:dyDescent="0.25">
      <c r="A11" s="1"/>
      <c r="B11" s="337">
        <v>1</v>
      </c>
      <c r="C11" s="337" t="s">
        <v>46</v>
      </c>
      <c r="D11" s="172" t="s">
        <v>672</v>
      </c>
      <c r="E11" s="388">
        <f>3*76299.4</f>
        <v>228898.19999999998</v>
      </c>
      <c r="F11" s="379">
        <v>457796.4</v>
      </c>
    </row>
    <row r="12" spans="1:7" x14ac:dyDescent="0.25">
      <c r="A12" s="1"/>
      <c r="B12" s="337"/>
      <c r="C12" s="337"/>
      <c r="D12" s="172" t="s">
        <v>47</v>
      </c>
      <c r="E12" s="389"/>
      <c r="F12" s="380"/>
    </row>
    <row r="13" spans="1:7" x14ac:dyDescent="0.25">
      <c r="A13" s="1"/>
      <c r="B13" s="337"/>
      <c r="C13" s="337"/>
      <c r="D13" s="172" t="s">
        <v>48</v>
      </c>
      <c r="E13" s="389"/>
      <c r="F13" s="380"/>
    </row>
    <row r="14" spans="1:7" ht="44.25" customHeight="1" x14ac:dyDescent="0.25">
      <c r="A14" s="1"/>
      <c r="B14" s="337"/>
      <c r="C14" s="158" t="s">
        <v>49</v>
      </c>
      <c r="D14" s="172" t="s">
        <v>50</v>
      </c>
      <c r="E14" s="390"/>
      <c r="F14" s="381"/>
    </row>
    <row r="15" spans="1:7" ht="42.75" customHeight="1" x14ac:dyDescent="0.25">
      <c r="A15" s="1"/>
      <c r="B15" s="334">
        <v>2</v>
      </c>
      <c r="C15" s="334" t="s">
        <v>51</v>
      </c>
      <c r="D15" s="175" t="s">
        <v>673</v>
      </c>
      <c r="E15" s="382">
        <f>89606.97*2</f>
        <v>179213.94</v>
      </c>
      <c r="F15" s="385">
        <v>268820.90999999997</v>
      </c>
    </row>
    <row r="16" spans="1:7" x14ac:dyDescent="0.25">
      <c r="A16" s="1"/>
      <c r="B16" s="334"/>
      <c r="C16" s="334"/>
      <c r="D16" s="175" t="s">
        <v>52</v>
      </c>
      <c r="E16" s="383"/>
      <c r="F16" s="386"/>
    </row>
    <row r="17" spans="1:6" x14ac:dyDescent="0.25">
      <c r="A17" s="1"/>
      <c r="B17" s="334"/>
      <c r="C17" s="334"/>
      <c r="D17" s="175" t="s">
        <v>53</v>
      </c>
      <c r="E17" s="383"/>
      <c r="F17" s="386"/>
    </row>
    <row r="18" spans="1:6" x14ac:dyDescent="0.25">
      <c r="A18" s="1"/>
      <c r="B18" s="334"/>
      <c r="C18" s="334"/>
      <c r="D18" s="175" t="s">
        <v>54</v>
      </c>
      <c r="E18" s="383"/>
      <c r="F18" s="386"/>
    </row>
    <row r="19" spans="1:6" x14ac:dyDescent="0.25">
      <c r="A19" s="1"/>
      <c r="B19" s="334"/>
      <c r="C19" s="334"/>
      <c r="D19" s="175" t="s">
        <v>55</v>
      </c>
      <c r="E19" s="383"/>
      <c r="F19" s="386"/>
    </row>
    <row r="20" spans="1:6" x14ac:dyDescent="0.25">
      <c r="A20" s="1"/>
      <c r="B20" s="334"/>
      <c r="C20" s="334"/>
      <c r="D20" s="175" t="s">
        <v>668</v>
      </c>
      <c r="E20" s="383"/>
      <c r="F20" s="386"/>
    </row>
    <row r="21" spans="1:6" x14ac:dyDescent="0.25">
      <c r="A21" s="1"/>
      <c r="B21" s="334"/>
      <c r="C21" s="334"/>
      <c r="D21" s="176" t="s">
        <v>659</v>
      </c>
      <c r="E21" s="384"/>
      <c r="F21" s="387"/>
    </row>
    <row r="22" spans="1:6" ht="83.25" customHeight="1" x14ac:dyDescent="0.25">
      <c r="A22" s="1"/>
      <c r="B22" s="337">
        <v>3</v>
      </c>
      <c r="C22" s="337" t="s">
        <v>56</v>
      </c>
      <c r="D22" s="172" t="s">
        <v>674</v>
      </c>
      <c r="E22" s="388">
        <f>161704*2</f>
        <v>323408</v>
      </c>
      <c r="F22" s="379">
        <v>485112</v>
      </c>
    </row>
    <row r="23" spans="1:6" x14ac:dyDescent="0.25">
      <c r="A23" s="1"/>
      <c r="B23" s="337"/>
      <c r="C23" s="337"/>
      <c r="D23" s="172" t="s">
        <v>57</v>
      </c>
      <c r="E23" s="389"/>
      <c r="F23" s="380"/>
    </row>
    <row r="24" spans="1:6" x14ac:dyDescent="0.25">
      <c r="A24" s="1"/>
      <c r="B24" s="337"/>
      <c r="C24" s="337"/>
      <c r="D24" s="172" t="s">
        <v>53</v>
      </c>
      <c r="E24" s="389"/>
      <c r="F24" s="380"/>
    </row>
    <row r="25" spans="1:6" x14ac:dyDescent="0.25">
      <c r="A25" s="1"/>
      <c r="B25" s="337"/>
      <c r="C25" s="337"/>
      <c r="D25" s="172" t="s">
        <v>54</v>
      </c>
      <c r="E25" s="389"/>
      <c r="F25" s="380"/>
    </row>
    <row r="26" spans="1:6" x14ac:dyDescent="0.25">
      <c r="A26" s="1"/>
      <c r="B26" s="337"/>
      <c r="C26" s="337"/>
      <c r="D26" s="172" t="s">
        <v>58</v>
      </c>
      <c r="E26" s="389"/>
      <c r="F26" s="380"/>
    </row>
    <row r="27" spans="1:6" x14ac:dyDescent="0.25">
      <c r="A27" s="1"/>
      <c r="B27" s="337"/>
      <c r="C27" s="337"/>
      <c r="D27" s="172" t="s">
        <v>660</v>
      </c>
      <c r="E27" s="389"/>
      <c r="F27" s="380"/>
    </row>
    <row r="28" spans="1:6" x14ac:dyDescent="0.25">
      <c r="A28" s="1"/>
      <c r="B28" s="337"/>
      <c r="C28" s="337"/>
      <c r="D28" s="172" t="s">
        <v>59</v>
      </c>
      <c r="E28" s="389"/>
      <c r="F28" s="380"/>
    </row>
    <row r="29" spans="1:6" x14ac:dyDescent="0.25">
      <c r="A29" s="1"/>
      <c r="B29" s="337"/>
      <c r="C29" s="337"/>
      <c r="D29" s="172" t="s">
        <v>60</v>
      </c>
      <c r="E29" s="390"/>
      <c r="F29" s="381"/>
    </row>
    <row r="30" spans="1:6" ht="41.25" customHeight="1" x14ac:dyDescent="0.25">
      <c r="A30" s="1"/>
      <c r="B30" s="334">
        <v>4</v>
      </c>
      <c r="C30" s="334" t="s">
        <v>61</v>
      </c>
      <c r="D30" s="175" t="s">
        <v>670</v>
      </c>
      <c r="E30" s="382">
        <f>74820*2</f>
        <v>149640</v>
      </c>
      <c r="F30" s="385">
        <v>224460</v>
      </c>
    </row>
    <row r="31" spans="1:6" x14ac:dyDescent="0.25">
      <c r="A31" s="1"/>
      <c r="B31" s="334"/>
      <c r="C31" s="334"/>
      <c r="D31" s="175" t="s">
        <v>62</v>
      </c>
      <c r="E31" s="383"/>
      <c r="F31" s="386"/>
    </row>
    <row r="32" spans="1:6" x14ac:dyDescent="0.25">
      <c r="A32" s="1"/>
      <c r="B32" s="334"/>
      <c r="C32" s="334"/>
      <c r="D32" s="175" t="s">
        <v>63</v>
      </c>
      <c r="E32" s="383"/>
      <c r="F32" s="386"/>
    </row>
    <row r="33" spans="1:6" x14ac:dyDescent="0.25">
      <c r="A33" s="1"/>
      <c r="B33" s="334"/>
      <c r="C33" s="334"/>
      <c r="D33" s="175" t="s">
        <v>64</v>
      </c>
      <c r="E33" s="383"/>
      <c r="F33" s="386"/>
    </row>
    <row r="34" spans="1:6" x14ac:dyDescent="0.25">
      <c r="A34" s="1"/>
      <c r="B34" s="334"/>
      <c r="C34" s="334"/>
      <c r="D34" s="175" t="s">
        <v>53</v>
      </c>
      <c r="E34" s="383"/>
      <c r="F34" s="386"/>
    </row>
    <row r="35" spans="1:6" x14ac:dyDescent="0.25">
      <c r="A35" s="1"/>
      <c r="B35" s="334"/>
      <c r="C35" s="334"/>
      <c r="D35" s="175" t="s">
        <v>65</v>
      </c>
      <c r="E35" s="383"/>
      <c r="F35" s="386"/>
    </row>
    <row r="36" spans="1:6" x14ac:dyDescent="0.25">
      <c r="A36" s="1"/>
      <c r="B36" s="334"/>
      <c r="C36" s="334"/>
      <c r="D36" s="175" t="s">
        <v>68</v>
      </c>
      <c r="E36" s="384"/>
      <c r="F36" s="387"/>
    </row>
    <row r="37" spans="1:6" ht="51.75" customHeight="1" x14ac:dyDescent="0.25">
      <c r="A37" s="1"/>
      <c r="B37" s="337">
        <v>5</v>
      </c>
      <c r="C37" s="337" t="s">
        <v>66</v>
      </c>
      <c r="D37" s="172" t="s">
        <v>671</v>
      </c>
      <c r="E37" s="388">
        <f>68440*2</f>
        <v>136880</v>
      </c>
      <c r="F37" s="379">
        <v>205320</v>
      </c>
    </row>
    <row r="38" spans="1:6" x14ac:dyDescent="0.25">
      <c r="A38" s="1"/>
      <c r="B38" s="337"/>
      <c r="C38" s="337"/>
      <c r="D38" s="172" t="s">
        <v>58</v>
      </c>
      <c r="E38" s="389"/>
      <c r="F38" s="380"/>
    </row>
    <row r="39" spans="1:6" x14ac:dyDescent="0.25">
      <c r="A39" s="1"/>
      <c r="B39" s="337"/>
      <c r="C39" s="337"/>
      <c r="D39" s="172" t="s">
        <v>67</v>
      </c>
      <c r="E39" s="389"/>
      <c r="F39" s="380"/>
    </row>
    <row r="40" spans="1:6" x14ac:dyDescent="0.25">
      <c r="A40" s="1"/>
      <c r="B40" s="337"/>
      <c r="C40" s="337"/>
      <c r="D40" s="172" t="s">
        <v>59</v>
      </c>
      <c r="E40" s="389"/>
      <c r="F40" s="380"/>
    </row>
    <row r="41" spans="1:6" x14ac:dyDescent="0.25">
      <c r="A41" s="1"/>
      <c r="B41" s="337"/>
      <c r="C41" s="337"/>
      <c r="D41" s="172" t="s">
        <v>53</v>
      </c>
      <c r="E41" s="389"/>
      <c r="F41" s="380"/>
    </row>
    <row r="42" spans="1:6" x14ac:dyDescent="0.25">
      <c r="A42" s="1"/>
      <c r="B42" s="337"/>
      <c r="C42" s="337"/>
      <c r="D42" s="172" t="s">
        <v>54</v>
      </c>
      <c r="E42" s="389"/>
      <c r="F42" s="380"/>
    </row>
    <row r="43" spans="1:6" x14ac:dyDescent="0.25">
      <c r="A43" s="1"/>
      <c r="B43" s="337"/>
      <c r="C43" s="337"/>
      <c r="D43" s="172" t="s">
        <v>68</v>
      </c>
      <c r="E43" s="390"/>
      <c r="F43" s="381"/>
    </row>
    <row r="44" spans="1:6" ht="40.5" customHeight="1" x14ac:dyDescent="0.25">
      <c r="A44" s="1"/>
      <c r="B44" s="164">
        <v>6</v>
      </c>
      <c r="C44" s="164" t="s">
        <v>69</v>
      </c>
      <c r="D44" s="175" t="s">
        <v>70</v>
      </c>
      <c r="E44" s="270">
        <f>80040*2</f>
        <v>160080</v>
      </c>
      <c r="F44" s="275">
        <v>240120</v>
      </c>
    </row>
    <row r="45" spans="1:6" ht="40.5" customHeight="1" x14ac:dyDescent="0.25">
      <c r="A45" s="1"/>
      <c r="B45" s="337">
        <v>7</v>
      </c>
      <c r="C45" s="337" t="s">
        <v>71</v>
      </c>
      <c r="D45" s="172" t="s">
        <v>675</v>
      </c>
      <c r="E45" s="388">
        <f>123250*3</f>
        <v>369750</v>
      </c>
      <c r="F45" s="379">
        <v>739500</v>
      </c>
    </row>
    <row r="46" spans="1:6" x14ac:dyDescent="0.25">
      <c r="A46" s="1"/>
      <c r="B46" s="337"/>
      <c r="C46" s="337"/>
      <c r="D46" s="172" t="s">
        <v>72</v>
      </c>
      <c r="E46" s="389"/>
      <c r="F46" s="380"/>
    </row>
    <row r="47" spans="1:6" ht="24" x14ac:dyDescent="0.25">
      <c r="A47" s="1"/>
      <c r="B47" s="337"/>
      <c r="C47" s="337"/>
      <c r="D47" s="172" t="s">
        <v>676</v>
      </c>
      <c r="E47" s="389"/>
      <c r="F47" s="380"/>
    </row>
    <row r="48" spans="1:6" ht="24" x14ac:dyDescent="0.25">
      <c r="A48" s="1"/>
      <c r="B48" s="337"/>
      <c r="C48" s="337"/>
      <c r="D48" s="172" t="s">
        <v>677</v>
      </c>
      <c r="E48" s="389"/>
      <c r="F48" s="380"/>
    </row>
    <row r="49" spans="1:6" x14ac:dyDescent="0.25">
      <c r="A49" s="1"/>
      <c r="B49" s="337"/>
      <c r="C49" s="337"/>
      <c r="D49" s="172" t="s">
        <v>64</v>
      </c>
      <c r="E49" s="389"/>
      <c r="F49" s="380"/>
    </row>
    <row r="50" spans="1:6" x14ac:dyDescent="0.25">
      <c r="A50" s="1"/>
      <c r="B50" s="337"/>
      <c r="C50" s="337"/>
      <c r="D50" s="172" t="s">
        <v>73</v>
      </c>
      <c r="E50" s="389"/>
      <c r="F50" s="380"/>
    </row>
    <row r="51" spans="1:6" x14ac:dyDescent="0.25">
      <c r="A51" s="1"/>
      <c r="B51" s="337"/>
      <c r="C51" s="337"/>
      <c r="D51" s="172" t="s">
        <v>65</v>
      </c>
      <c r="E51" s="389"/>
      <c r="F51" s="380"/>
    </row>
    <row r="52" spans="1:6" x14ac:dyDescent="0.25">
      <c r="A52" s="1"/>
      <c r="B52" s="337"/>
      <c r="C52" s="337"/>
      <c r="D52" s="172" t="s">
        <v>68</v>
      </c>
      <c r="E52" s="390"/>
      <c r="F52" s="381"/>
    </row>
    <row r="53" spans="1:6" ht="42.75" customHeight="1" x14ac:dyDescent="0.25">
      <c r="A53" s="1"/>
      <c r="B53" s="334">
        <v>8</v>
      </c>
      <c r="C53" s="334" t="s">
        <v>74</v>
      </c>
      <c r="D53" s="175" t="s">
        <v>678</v>
      </c>
      <c r="E53" s="382">
        <f>111080*2</f>
        <v>222160</v>
      </c>
      <c r="F53" s="385">
        <v>357240</v>
      </c>
    </row>
    <row r="54" spans="1:6" x14ac:dyDescent="0.25">
      <c r="A54" s="1"/>
      <c r="B54" s="334"/>
      <c r="C54" s="334"/>
      <c r="D54" s="175" t="s">
        <v>75</v>
      </c>
      <c r="E54" s="383"/>
      <c r="F54" s="386"/>
    </row>
    <row r="55" spans="1:6" x14ac:dyDescent="0.25">
      <c r="A55" s="1"/>
      <c r="B55" s="334"/>
      <c r="C55" s="334"/>
      <c r="D55" s="175" t="s">
        <v>64</v>
      </c>
      <c r="E55" s="383"/>
      <c r="F55" s="386"/>
    </row>
    <row r="56" spans="1:6" x14ac:dyDescent="0.25">
      <c r="A56" s="1"/>
      <c r="B56" s="334"/>
      <c r="C56" s="334"/>
      <c r="D56" s="175" t="s">
        <v>73</v>
      </c>
      <c r="E56" s="383"/>
      <c r="F56" s="386"/>
    </row>
    <row r="57" spans="1:6" x14ac:dyDescent="0.25">
      <c r="A57" s="1"/>
      <c r="B57" s="334"/>
      <c r="C57" s="334"/>
      <c r="D57" s="175" t="s">
        <v>65</v>
      </c>
      <c r="E57" s="383"/>
      <c r="F57" s="386"/>
    </row>
    <row r="58" spans="1:6" ht="24" x14ac:dyDescent="0.25">
      <c r="A58" s="1"/>
      <c r="B58" s="334"/>
      <c r="C58" s="177" t="s">
        <v>76</v>
      </c>
      <c r="D58" s="175" t="s">
        <v>677</v>
      </c>
      <c r="E58" s="383"/>
      <c r="F58" s="386"/>
    </row>
    <row r="59" spans="1:6" ht="24" x14ac:dyDescent="0.25">
      <c r="A59" s="1"/>
      <c r="B59" s="334"/>
      <c r="C59" s="177" t="s">
        <v>77</v>
      </c>
      <c r="D59" s="175" t="s">
        <v>679</v>
      </c>
      <c r="E59" s="384"/>
      <c r="F59" s="387"/>
    </row>
    <row r="60" spans="1:6" ht="24" x14ac:dyDescent="0.25">
      <c r="A60" s="1"/>
      <c r="B60" s="337">
        <v>9</v>
      </c>
      <c r="C60" s="337" t="s">
        <v>78</v>
      </c>
      <c r="D60" s="172" t="s">
        <v>680</v>
      </c>
      <c r="E60" s="388">
        <f>103820*2</f>
        <v>207640</v>
      </c>
      <c r="F60" s="379">
        <v>311460</v>
      </c>
    </row>
    <row r="61" spans="1:6" x14ac:dyDescent="0.25">
      <c r="A61" s="1"/>
      <c r="B61" s="337"/>
      <c r="C61" s="337"/>
      <c r="D61" s="172" t="s">
        <v>79</v>
      </c>
      <c r="E61" s="389"/>
      <c r="F61" s="380"/>
    </row>
    <row r="62" spans="1:6" x14ac:dyDescent="0.25">
      <c r="A62" s="1"/>
      <c r="B62" s="337"/>
      <c r="C62" s="337"/>
      <c r="D62" s="172" t="s">
        <v>80</v>
      </c>
      <c r="E62" s="389"/>
      <c r="F62" s="380"/>
    </row>
    <row r="63" spans="1:6" x14ac:dyDescent="0.25">
      <c r="A63" s="1"/>
      <c r="B63" s="337"/>
      <c r="C63" s="337"/>
      <c r="D63" s="172" t="s">
        <v>81</v>
      </c>
      <c r="E63" s="389"/>
      <c r="F63" s="380"/>
    </row>
    <row r="64" spans="1:6" x14ac:dyDescent="0.25">
      <c r="A64" s="1"/>
      <c r="B64" s="337"/>
      <c r="C64" s="337"/>
      <c r="D64" s="172" t="s">
        <v>64</v>
      </c>
      <c r="E64" s="389"/>
      <c r="F64" s="380"/>
    </row>
    <row r="65" spans="1:26" x14ac:dyDescent="0.25">
      <c r="A65" s="1"/>
      <c r="B65" s="337"/>
      <c r="C65" s="337"/>
      <c r="D65" s="172" t="s">
        <v>681</v>
      </c>
      <c r="E65" s="389"/>
      <c r="F65" s="380"/>
    </row>
    <row r="66" spans="1:26" x14ac:dyDescent="0.25">
      <c r="A66" s="1"/>
      <c r="B66" s="337"/>
      <c r="C66" s="337"/>
      <c r="D66" s="172" t="s">
        <v>65</v>
      </c>
      <c r="E66" s="389"/>
      <c r="F66" s="380"/>
    </row>
    <row r="67" spans="1:26" x14ac:dyDescent="0.25">
      <c r="A67" s="1"/>
      <c r="B67" s="337"/>
      <c r="C67" s="337"/>
      <c r="D67" s="172" t="s">
        <v>68</v>
      </c>
      <c r="E67" s="390"/>
      <c r="F67" s="381"/>
    </row>
    <row r="68" spans="1:26" ht="30" customHeight="1" x14ac:dyDescent="0.25">
      <c r="A68" s="1"/>
      <c r="B68" s="164">
        <v>10</v>
      </c>
      <c r="C68" s="164" t="s">
        <v>82</v>
      </c>
      <c r="D68" s="175" t="s">
        <v>83</v>
      </c>
      <c r="E68" s="270">
        <f>101500*2</f>
        <v>203000</v>
      </c>
      <c r="F68" s="275">
        <v>304500</v>
      </c>
    </row>
    <row r="69" spans="1:26" ht="22.5" customHeight="1" x14ac:dyDescent="0.25">
      <c r="A69" s="1"/>
      <c r="B69" s="164">
        <v>11</v>
      </c>
      <c r="C69" s="164" t="s">
        <v>84</v>
      </c>
      <c r="D69" s="175" t="s">
        <v>85</v>
      </c>
      <c r="E69" s="270">
        <f>60320*2</f>
        <v>120640</v>
      </c>
      <c r="F69" s="275">
        <v>180960</v>
      </c>
    </row>
    <row r="70" spans="1:26" ht="24" customHeight="1" x14ac:dyDescent="0.25">
      <c r="A70" s="1"/>
      <c r="B70" s="158">
        <v>12</v>
      </c>
      <c r="C70" s="158" t="s">
        <v>86</v>
      </c>
      <c r="D70" s="172" t="s">
        <v>87</v>
      </c>
      <c r="E70" s="271">
        <f>63510*2</f>
        <v>127020</v>
      </c>
      <c r="F70" s="276">
        <v>190530</v>
      </c>
    </row>
    <row r="71" spans="1:26" ht="24.75" customHeight="1" x14ac:dyDescent="0.25">
      <c r="A71" s="8"/>
      <c r="B71" s="178">
        <v>13</v>
      </c>
      <c r="C71" s="178" t="s">
        <v>88</v>
      </c>
      <c r="D71" s="179" t="s">
        <v>89</v>
      </c>
      <c r="E71" s="272">
        <f>58058*2</f>
        <v>116116</v>
      </c>
      <c r="F71" s="276">
        <v>174174</v>
      </c>
    </row>
    <row r="72" spans="1:26" ht="24" x14ac:dyDescent="0.25">
      <c r="A72" s="1"/>
      <c r="B72" s="164">
        <v>14</v>
      </c>
      <c r="C72" s="164" t="s">
        <v>606</v>
      </c>
      <c r="D72" s="175" t="s">
        <v>669</v>
      </c>
      <c r="E72" s="270">
        <f>50286*2</f>
        <v>100572</v>
      </c>
      <c r="F72" s="275">
        <v>150858</v>
      </c>
    </row>
    <row r="73" spans="1:26" x14ac:dyDescent="0.25">
      <c r="D73" s="297" t="s">
        <v>819</v>
      </c>
      <c r="E73" s="303">
        <f>SUM(E11:E72)</f>
        <v>2645018.14</v>
      </c>
      <c r="F73" s="303">
        <f>SUM(F11:F72)</f>
        <v>4290851.3100000005</v>
      </c>
    </row>
    <row r="75" spans="1:26" ht="15.75" customHeight="1" x14ac:dyDescent="0.25">
      <c r="A75" s="1"/>
      <c r="B75" s="312"/>
      <c r="C75" s="377" t="s">
        <v>821</v>
      </c>
      <c r="D75" s="378"/>
      <c r="E75" s="1"/>
      <c r="F75" s="1"/>
      <c r="G75" s="1"/>
      <c r="H75" s="1"/>
      <c r="I75" s="1"/>
      <c r="J75" s="1"/>
      <c r="K75" s="1"/>
      <c r="L75" s="1"/>
      <c r="M75" s="1"/>
      <c r="N75" s="1"/>
      <c r="O75" s="1"/>
      <c r="P75" s="1"/>
      <c r="Q75" s="1"/>
      <c r="R75" s="1"/>
      <c r="S75" s="1"/>
      <c r="T75" s="1"/>
      <c r="U75" s="1"/>
      <c r="V75" s="1"/>
      <c r="W75" s="1"/>
      <c r="X75" s="1"/>
      <c r="Y75" s="1"/>
      <c r="Z75" s="1"/>
    </row>
    <row r="76" spans="1:26" ht="27.75" customHeight="1" x14ac:dyDescent="0.25">
      <c r="A76" s="1"/>
      <c r="B76" s="313"/>
      <c r="C76" s="374" t="s">
        <v>841</v>
      </c>
      <c r="D76" s="375"/>
      <c r="E76" s="1"/>
      <c r="F76" s="1"/>
      <c r="G76" s="1"/>
      <c r="H76" s="1"/>
      <c r="I76" s="1"/>
      <c r="J76" s="1"/>
      <c r="K76" s="1"/>
      <c r="L76" s="1"/>
      <c r="M76" s="1"/>
      <c r="N76" s="1"/>
      <c r="O76" s="1"/>
      <c r="P76" s="1"/>
      <c r="Q76" s="1"/>
      <c r="R76" s="1"/>
      <c r="S76" s="1"/>
      <c r="T76" s="1"/>
      <c r="U76" s="1"/>
      <c r="V76" s="1"/>
      <c r="W76" s="1"/>
      <c r="X76" s="1"/>
      <c r="Y76" s="1"/>
      <c r="Z76" s="1"/>
    </row>
    <row r="77" spans="1:26" ht="21.75" customHeight="1" x14ac:dyDescent="0.25">
      <c r="A77" s="1"/>
      <c r="B77" s="313"/>
      <c r="C77" s="374" t="s">
        <v>827</v>
      </c>
      <c r="D77" s="375"/>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313"/>
      <c r="C78" s="374" t="s">
        <v>835</v>
      </c>
      <c r="D78" s="375"/>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313"/>
      <c r="C79" s="374" t="s">
        <v>836</v>
      </c>
      <c r="D79" s="375"/>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313"/>
      <c r="C80" s="374" t="s">
        <v>830</v>
      </c>
      <c r="D80" s="375"/>
      <c r="E80" s="1"/>
      <c r="F80" s="1"/>
      <c r="G80" s="1"/>
      <c r="H80" s="1"/>
      <c r="I80" s="1"/>
      <c r="J80" s="1"/>
      <c r="K80" s="1"/>
      <c r="L80" s="1"/>
      <c r="M80" s="1"/>
      <c r="N80" s="1"/>
      <c r="O80" s="1"/>
      <c r="P80" s="1"/>
      <c r="Q80" s="1"/>
      <c r="R80" s="1"/>
      <c r="S80" s="1"/>
      <c r="T80" s="1"/>
      <c r="U80" s="1"/>
      <c r="V80" s="1"/>
      <c r="W80" s="1"/>
      <c r="X80" s="1"/>
      <c r="Y80" s="1"/>
      <c r="Z80" s="1"/>
    </row>
    <row r="81" spans="1:26" ht="30" customHeight="1" x14ac:dyDescent="0.25">
      <c r="A81" s="1"/>
      <c r="B81" s="312"/>
      <c r="C81" s="376" t="s">
        <v>842</v>
      </c>
      <c r="D81" s="375"/>
      <c r="E81" s="1"/>
      <c r="F81" s="1"/>
      <c r="G81" s="1"/>
      <c r="H81" s="1"/>
      <c r="I81" s="1"/>
      <c r="J81" s="1"/>
      <c r="K81" s="1"/>
      <c r="L81" s="1"/>
      <c r="M81" s="1"/>
      <c r="N81" s="1"/>
      <c r="O81" s="1"/>
      <c r="P81" s="1"/>
      <c r="Q81" s="1"/>
      <c r="R81" s="1"/>
      <c r="S81" s="1"/>
      <c r="T81" s="1"/>
      <c r="U81" s="1"/>
      <c r="V81" s="1"/>
      <c r="W81" s="1"/>
      <c r="X81" s="1"/>
      <c r="Y81" s="1"/>
      <c r="Z81" s="1"/>
    </row>
    <row r="82" spans="1:26" ht="28.5" customHeight="1" x14ac:dyDescent="0.25">
      <c r="A82" s="1"/>
      <c r="B82" s="313"/>
      <c r="C82" s="376" t="s">
        <v>843</v>
      </c>
      <c r="D82" s="375"/>
      <c r="E82" s="1"/>
      <c r="F82" s="1"/>
      <c r="G82" s="1"/>
      <c r="H82" s="1"/>
      <c r="I82" s="1"/>
      <c r="J82" s="1"/>
      <c r="K82" s="1"/>
      <c r="L82" s="1"/>
      <c r="M82" s="1"/>
      <c r="N82" s="1"/>
      <c r="O82" s="1"/>
      <c r="P82" s="1"/>
      <c r="Q82" s="1"/>
      <c r="R82" s="1"/>
      <c r="S82" s="1"/>
      <c r="T82" s="1"/>
      <c r="U82" s="1"/>
      <c r="V82" s="1"/>
      <c r="W82" s="1"/>
      <c r="X82" s="1"/>
      <c r="Y82" s="1"/>
      <c r="Z82" s="1"/>
    </row>
  </sheetData>
  <mergeCells count="47">
    <mergeCell ref="B6:F6"/>
    <mergeCell ref="B7:F7"/>
    <mergeCell ref="E60:E67"/>
    <mergeCell ref="F60:F67"/>
    <mergeCell ref="E45:E52"/>
    <mergeCell ref="F45:F52"/>
    <mergeCell ref="E22:E29"/>
    <mergeCell ref="F22:F29"/>
    <mergeCell ref="E30:E36"/>
    <mergeCell ref="F30:F36"/>
    <mergeCell ref="E15:E21"/>
    <mergeCell ref="F15:F21"/>
    <mergeCell ref="B15:B21"/>
    <mergeCell ref="C15:C21"/>
    <mergeCell ref="B11:B14"/>
    <mergeCell ref="C11:C13"/>
    <mergeCell ref="B1:F1"/>
    <mergeCell ref="B2:F2"/>
    <mergeCell ref="B3:F3"/>
    <mergeCell ref="B4:F4"/>
    <mergeCell ref="B5:F5"/>
    <mergeCell ref="E11:E14"/>
    <mergeCell ref="F11:F14"/>
    <mergeCell ref="B30:B36"/>
    <mergeCell ref="C30:C36"/>
    <mergeCell ref="B22:B29"/>
    <mergeCell ref="C22:C29"/>
    <mergeCell ref="F37:F43"/>
    <mergeCell ref="B60:B67"/>
    <mergeCell ref="C60:C67"/>
    <mergeCell ref="B53:B59"/>
    <mergeCell ref="C53:C57"/>
    <mergeCell ref="E53:E59"/>
    <mergeCell ref="F53:F59"/>
    <mergeCell ref="B45:B52"/>
    <mergeCell ref="C45:C52"/>
    <mergeCell ref="B37:B43"/>
    <mergeCell ref="C37:C43"/>
    <mergeCell ref="E37:E43"/>
    <mergeCell ref="C80:D80"/>
    <mergeCell ref="C81:D81"/>
    <mergeCell ref="C82:D82"/>
    <mergeCell ref="C75:D75"/>
    <mergeCell ref="C76:D76"/>
    <mergeCell ref="C77:D77"/>
    <mergeCell ref="C78:D78"/>
    <mergeCell ref="C79:D79"/>
  </mergeCells>
  <printOptions horizontalCentered="1"/>
  <pageMargins left="0.51181102362204722" right="0.51181102362204722" top="0.62992125984251968" bottom="0.62992125984251968" header="0.31496062992125984" footer="0.31496062992125984"/>
  <pageSetup paperSize="9" scale="79" fitToHeight="0"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C7CD-CC81-44B9-A0A0-2366A20A4D07}">
  <sheetPr>
    <tabColor rgb="FFC4BD97"/>
    <pageSetUpPr fitToPage="1"/>
  </sheetPr>
  <dimension ref="A1:Y1054"/>
  <sheetViews>
    <sheetView zoomScale="70" zoomScaleNormal="70" workbookViewId="0">
      <selection activeCell="F1055" sqref="A1:F1055"/>
    </sheetView>
  </sheetViews>
  <sheetFormatPr baseColWidth="10" defaultRowHeight="15" x14ac:dyDescent="0.25"/>
  <cols>
    <col min="1" max="1" width="11" customWidth="1"/>
    <col min="2" max="2" width="12.28515625" customWidth="1"/>
    <col min="3" max="3" width="81" customWidth="1"/>
    <col min="4" max="4" width="20.85546875" customWidth="1"/>
    <col min="5" max="5" width="20.85546875" style="238" customWidth="1"/>
    <col min="6" max="6" width="20.85546875" style="193" customWidth="1"/>
  </cols>
  <sheetData>
    <row r="1" spans="1:7" ht="18.75" customHeight="1" x14ac:dyDescent="0.25">
      <c r="A1" s="350" t="s">
        <v>0</v>
      </c>
      <c r="B1" s="350"/>
      <c r="C1" s="350"/>
      <c r="D1" s="350"/>
      <c r="E1" s="350"/>
      <c r="F1" s="350"/>
      <c r="G1" s="194"/>
    </row>
    <row r="2" spans="1:7" ht="18.75" customHeight="1" x14ac:dyDescent="0.25">
      <c r="A2" s="350" t="s">
        <v>814</v>
      </c>
      <c r="B2" s="350"/>
      <c r="C2" s="350"/>
      <c r="D2" s="350"/>
      <c r="E2" s="350"/>
      <c r="F2" s="350"/>
      <c r="G2" s="194"/>
    </row>
    <row r="3" spans="1:7" ht="18.75" customHeight="1" x14ac:dyDescent="0.25">
      <c r="A3" s="350" t="s">
        <v>815</v>
      </c>
      <c r="B3" s="350"/>
      <c r="C3" s="350"/>
      <c r="D3" s="350"/>
      <c r="E3" s="350"/>
      <c r="F3" s="350"/>
      <c r="G3" s="194"/>
    </row>
    <row r="4" spans="1:7" ht="18.75" x14ac:dyDescent="0.25">
      <c r="A4" s="397" t="s">
        <v>811</v>
      </c>
      <c r="B4" s="397"/>
      <c r="C4" s="397"/>
      <c r="D4" s="397"/>
      <c r="E4" s="397"/>
      <c r="F4" s="397"/>
      <c r="G4" s="196"/>
    </row>
    <row r="5" spans="1:7" ht="18.75" customHeight="1" x14ac:dyDescent="0.25">
      <c r="A5" s="350" t="s">
        <v>818</v>
      </c>
      <c r="B5" s="350"/>
      <c r="C5" s="350"/>
      <c r="D5" s="350"/>
      <c r="E5" s="350"/>
      <c r="F5" s="350"/>
      <c r="G5" s="194"/>
    </row>
    <row r="6" spans="1:7" ht="15" customHeight="1" x14ac:dyDescent="0.25">
      <c r="A6" s="319" t="s">
        <v>618</v>
      </c>
      <c r="B6" s="319"/>
      <c r="C6" s="319"/>
      <c r="D6" s="319"/>
      <c r="E6" s="319"/>
      <c r="F6" s="319"/>
      <c r="G6" s="195"/>
    </row>
    <row r="7" spans="1:7" x14ac:dyDescent="0.25">
      <c r="A7" s="319" t="s">
        <v>736</v>
      </c>
      <c r="B7" s="319"/>
      <c r="C7" s="319"/>
      <c r="D7" s="319"/>
      <c r="E7" s="319"/>
      <c r="F7" s="319"/>
      <c r="G7" s="195"/>
    </row>
    <row r="8" spans="1:7" x14ac:dyDescent="0.25">
      <c r="B8" s="63"/>
      <c r="C8" s="64"/>
      <c r="D8" s="64"/>
      <c r="E8" s="197"/>
      <c r="F8" s="239"/>
    </row>
    <row r="9" spans="1:7" x14ac:dyDescent="0.25">
      <c r="A9" s="12"/>
      <c r="B9" s="12"/>
      <c r="C9" s="12"/>
      <c r="D9" s="12"/>
      <c r="E9" s="198"/>
      <c r="F9" s="198"/>
    </row>
    <row r="10" spans="1:7" ht="33.75" customHeight="1" x14ac:dyDescent="0.25">
      <c r="A10" s="293" t="s">
        <v>1</v>
      </c>
      <c r="B10" s="293" t="s">
        <v>2</v>
      </c>
      <c r="C10" s="293" t="s">
        <v>3</v>
      </c>
      <c r="D10" s="293" t="s">
        <v>90</v>
      </c>
      <c r="E10" s="290" t="s">
        <v>813</v>
      </c>
      <c r="F10" s="290" t="s">
        <v>812</v>
      </c>
    </row>
    <row r="11" spans="1:7" ht="30" x14ac:dyDescent="0.25">
      <c r="A11" s="449">
        <v>1</v>
      </c>
      <c r="B11" s="452" t="s">
        <v>91</v>
      </c>
      <c r="C11" s="181" t="s">
        <v>92</v>
      </c>
      <c r="D11" s="180" t="s">
        <v>93</v>
      </c>
      <c r="E11" s="199">
        <v>120000</v>
      </c>
      <c r="F11" s="199">
        <v>260000</v>
      </c>
    </row>
    <row r="12" spans="1:7" x14ac:dyDescent="0.25">
      <c r="A12" s="431"/>
      <c r="B12" s="408"/>
      <c r="C12" s="16" t="s">
        <v>661</v>
      </c>
      <c r="D12" s="132"/>
      <c r="E12" s="200"/>
      <c r="F12" s="242"/>
    </row>
    <row r="13" spans="1:7" x14ac:dyDescent="0.25">
      <c r="A13" s="450"/>
      <c r="B13" s="453"/>
      <c r="C13" s="71" t="s">
        <v>95</v>
      </c>
      <c r="D13" s="132"/>
      <c r="E13" s="201"/>
      <c r="F13" s="243"/>
    </row>
    <row r="14" spans="1:7" x14ac:dyDescent="0.25">
      <c r="A14" s="450"/>
      <c r="B14" s="453"/>
      <c r="C14" s="71" t="s">
        <v>96</v>
      </c>
      <c r="D14" s="132"/>
      <c r="E14" s="201"/>
      <c r="F14" s="243"/>
    </row>
    <row r="15" spans="1:7" x14ac:dyDescent="0.25">
      <c r="A15" s="450"/>
      <c r="B15" s="453"/>
      <c r="C15" s="71" t="s">
        <v>97</v>
      </c>
      <c r="D15" s="132"/>
      <c r="E15" s="201"/>
      <c r="F15" s="243"/>
    </row>
    <row r="16" spans="1:7" x14ac:dyDescent="0.25">
      <c r="A16" s="450"/>
      <c r="B16" s="453"/>
      <c r="C16" s="71" t="s">
        <v>98</v>
      </c>
      <c r="D16" s="132"/>
      <c r="E16" s="201"/>
      <c r="F16" s="243"/>
    </row>
    <row r="17" spans="1:6" x14ac:dyDescent="0.25">
      <c r="A17" s="450"/>
      <c r="B17" s="453"/>
      <c r="C17" s="71" t="s">
        <v>99</v>
      </c>
      <c r="D17" s="132"/>
      <c r="E17" s="201"/>
      <c r="F17" s="243"/>
    </row>
    <row r="18" spans="1:6" x14ac:dyDescent="0.25">
      <c r="A18" s="450"/>
      <c r="B18" s="453"/>
      <c r="C18" s="71" t="s">
        <v>100</v>
      </c>
      <c r="D18" s="132"/>
      <c r="E18" s="201"/>
      <c r="F18" s="243"/>
    </row>
    <row r="19" spans="1:6" x14ac:dyDescent="0.25">
      <c r="A19" s="450"/>
      <c r="B19" s="453"/>
      <c r="C19" s="71" t="s">
        <v>101</v>
      </c>
      <c r="D19" s="132"/>
      <c r="E19" s="201"/>
      <c r="F19" s="243"/>
    </row>
    <row r="20" spans="1:6" x14ac:dyDescent="0.25">
      <c r="A20" s="450"/>
      <c r="B20" s="453"/>
      <c r="C20" s="71" t="s">
        <v>107</v>
      </c>
      <c r="D20" s="132"/>
      <c r="E20" s="201"/>
      <c r="F20" s="243"/>
    </row>
    <row r="21" spans="1:6" x14ac:dyDescent="0.25">
      <c r="A21" s="450"/>
      <c r="B21" s="453"/>
      <c r="C21" s="71" t="s">
        <v>108</v>
      </c>
      <c r="D21" s="132"/>
      <c r="E21" s="201"/>
      <c r="F21" s="243"/>
    </row>
    <row r="22" spans="1:6" x14ac:dyDescent="0.25">
      <c r="A22" s="450"/>
      <c r="B22" s="453"/>
      <c r="C22" s="71" t="s">
        <v>109</v>
      </c>
      <c r="D22" s="132"/>
      <c r="E22" s="201"/>
      <c r="F22" s="243"/>
    </row>
    <row r="23" spans="1:6" ht="24.75" x14ac:dyDescent="0.25">
      <c r="A23" s="450"/>
      <c r="B23" s="453"/>
      <c r="C23" s="71" t="s">
        <v>110</v>
      </c>
      <c r="D23" s="132"/>
      <c r="E23" s="201"/>
      <c r="F23" s="243"/>
    </row>
    <row r="24" spans="1:6" x14ac:dyDescent="0.25">
      <c r="A24" s="450"/>
      <c r="B24" s="453"/>
      <c r="C24" s="16" t="s">
        <v>662</v>
      </c>
      <c r="D24" s="132"/>
      <c r="E24" s="201"/>
      <c r="F24" s="243"/>
    </row>
    <row r="25" spans="1:6" x14ac:dyDescent="0.25">
      <c r="A25" s="450"/>
      <c r="B25" s="453"/>
      <c r="C25" s="71" t="s">
        <v>94</v>
      </c>
      <c r="D25" s="132"/>
      <c r="E25" s="201"/>
      <c r="F25" s="243"/>
    </row>
    <row r="26" spans="1:6" x14ac:dyDescent="0.25">
      <c r="A26" s="450"/>
      <c r="B26" s="453"/>
      <c r="C26" s="71" t="s">
        <v>102</v>
      </c>
      <c r="D26" s="132"/>
      <c r="E26" s="201"/>
      <c r="F26" s="243"/>
    </row>
    <row r="27" spans="1:6" x14ac:dyDescent="0.25">
      <c r="A27" s="450"/>
      <c r="B27" s="453"/>
      <c r="C27" s="71" t="s">
        <v>103</v>
      </c>
      <c r="D27" s="132"/>
      <c r="E27" s="201"/>
      <c r="F27" s="243"/>
    </row>
    <row r="28" spans="1:6" x14ac:dyDescent="0.25">
      <c r="A28" s="450"/>
      <c r="B28" s="453"/>
      <c r="C28" s="71" t="s">
        <v>104</v>
      </c>
      <c r="D28" s="132"/>
      <c r="E28" s="201"/>
      <c r="F28" s="243"/>
    </row>
    <row r="29" spans="1:6" x14ac:dyDescent="0.25">
      <c r="A29" s="450"/>
      <c r="B29" s="453"/>
      <c r="C29" s="71" t="s">
        <v>105</v>
      </c>
      <c r="D29" s="132"/>
      <c r="E29" s="201"/>
      <c r="F29" s="243"/>
    </row>
    <row r="30" spans="1:6" ht="24.75" x14ac:dyDescent="0.25">
      <c r="A30" s="450"/>
      <c r="B30" s="453"/>
      <c r="C30" s="71" t="s">
        <v>106</v>
      </c>
      <c r="D30" s="132"/>
      <c r="E30" s="201"/>
      <c r="F30" s="243"/>
    </row>
    <row r="31" spans="1:6" x14ac:dyDescent="0.25">
      <c r="A31" s="450"/>
      <c r="B31" s="453"/>
      <c r="C31" s="71" t="s">
        <v>111</v>
      </c>
      <c r="D31" s="132"/>
      <c r="E31" s="201"/>
      <c r="F31" s="243"/>
    </row>
    <row r="32" spans="1:6" x14ac:dyDescent="0.25">
      <c r="A32" s="450"/>
      <c r="B32" s="453"/>
      <c r="C32" s="71" t="s">
        <v>112</v>
      </c>
      <c r="D32" s="132"/>
      <c r="E32" s="201"/>
      <c r="F32" s="243"/>
    </row>
    <row r="33" spans="1:6" x14ac:dyDescent="0.25">
      <c r="A33" s="450"/>
      <c r="B33" s="453"/>
      <c r="C33" s="71" t="s">
        <v>113</v>
      </c>
      <c r="D33" s="132"/>
      <c r="E33" s="201"/>
      <c r="F33" s="243"/>
    </row>
    <row r="34" spans="1:6" x14ac:dyDescent="0.25">
      <c r="A34" s="450"/>
      <c r="B34" s="453"/>
      <c r="C34" s="71" t="s">
        <v>114</v>
      </c>
      <c r="D34" s="132"/>
      <c r="E34" s="201"/>
      <c r="F34" s="243"/>
    </row>
    <row r="35" spans="1:6" x14ac:dyDescent="0.25">
      <c r="A35" s="450"/>
      <c r="B35" s="453"/>
      <c r="C35" s="71" t="s">
        <v>115</v>
      </c>
      <c r="D35" s="132"/>
      <c r="E35" s="201"/>
      <c r="F35" s="243"/>
    </row>
    <row r="36" spans="1:6" x14ac:dyDescent="0.25">
      <c r="A36" s="450"/>
      <c r="B36" s="453"/>
      <c r="C36" s="71" t="s">
        <v>116</v>
      </c>
      <c r="D36" s="132"/>
      <c r="E36" s="201"/>
      <c r="F36" s="243"/>
    </row>
    <row r="37" spans="1:6" x14ac:dyDescent="0.25">
      <c r="A37" s="450"/>
      <c r="B37" s="453"/>
      <c r="C37" s="71" t="s">
        <v>117</v>
      </c>
      <c r="D37" s="132"/>
      <c r="E37" s="201"/>
      <c r="F37" s="243"/>
    </row>
    <row r="38" spans="1:6" x14ac:dyDescent="0.25">
      <c r="A38" s="450"/>
      <c r="B38" s="453"/>
      <c r="C38" s="71" t="s">
        <v>118</v>
      </c>
      <c r="D38" s="132"/>
      <c r="E38" s="201"/>
      <c r="F38" s="243"/>
    </row>
    <row r="39" spans="1:6" x14ac:dyDescent="0.25">
      <c r="A39" s="450"/>
      <c r="B39" s="453"/>
      <c r="C39" s="71" t="s">
        <v>119</v>
      </c>
      <c r="D39" s="132"/>
      <c r="E39" s="201"/>
      <c r="F39" s="243"/>
    </row>
    <row r="40" spans="1:6" x14ac:dyDescent="0.25">
      <c r="A40" s="450"/>
      <c r="B40" s="453"/>
      <c r="C40" s="71" t="s">
        <v>120</v>
      </c>
      <c r="D40" s="132"/>
      <c r="E40" s="201"/>
      <c r="F40" s="243"/>
    </row>
    <row r="41" spans="1:6" x14ac:dyDescent="0.25">
      <c r="A41" s="450"/>
      <c r="B41" s="453"/>
      <c r="C41" s="71" t="s">
        <v>121</v>
      </c>
      <c r="D41" s="132"/>
      <c r="E41" s="201"/>
      <c r="F41" s="243"/>
    </row>
    <row r="42" spans="1:6" x14ac:dyDescent="0.25">
      <c r="A42" s="450"/>
      <c r="B42" s="453"/>
      <c r="C42" s="71" t="s">
        <v>122</v>
      </c>
      <c r="D42" s="132"/>
      <c r="E42" s="201"/>
      <c r="F42" s="243"/>
    </row>
    <row r="43" spans="1:6" x14ac:dyDescent="0.25">
      <c r="A43" s="450"/>
      <c r="B43" s="453"/>
      <c r="C43" s="71" t="s">
        <v>123</v>
      </c>
      <c r="D43" s="132"/>
      <c r="E43" s="201"/>
      <c r="F43" s="243"/>
    </row>
    <row r="44" spans="1:6" x14ac:dyDescent="0.25">
      <c r="A44" s="450"/>
      <c r="B44" s="453"/>
      <c r="C44" s="71" t="s">
        <v>124</v>
      </c>
      <c r="D44" s="132"/>
      <c r="E44" s="201"/>
      <c r="F44" s="243"/>
    </row>
    <row r="45" spans="1:6" x14ac:dyDescent="0.25">
      <c r="A45" s="450"/>
      <c r="B45" s="453"/>
      <c r="C45" s="71" t="s">
        <v>125</v>
      </c>
      <c r="D45" s="132"/>
      <c r="E45" s="201"/>
      <c r="F45" s="243"/>
    </row>
    <row r="46" spans="1:6" x14ac:dyDescent="0.25">
      <c r="A46" s="450"/>
      <c r="B46" s="453"/>
      <c r="C46" s="71" t="s">
        <v>126</v>
      </c>
      <c r="D46" s="132"/>
      <c r="E46" s="201"/>
      <c r="F46" s="243"/>
    </row>
    <row r="47" spans="1:6" x14ac:dyDescent="0.25">
      <c r="A47" s="450"/>
      <c r="B47" s="453"/>
      <c r="C47" s="71" t="s">
        <v>127</v>
      </c>
      <c r="D47" s="132"/>
      <c r="E47" s="201"/>
      <c r="F47" s="243"/>
    </row>
    <row r="48" spans="1:6" x14ac:dyDescent="0.25">
      <c r="A48" s="450"/>
      <c r="B48" s="453"/>
      <c r="C48" s="71" t="s">
        <v>128</v>
      </c>
      <c r="D48" s="132"/>
      <c r="E48" s="201"/>
      <c r="F48" s="243"/>
    </row>
    <row r="49" spans="1:6" x14ac:dyDescent="0.25">
      <c r="A49" s="450"/>
      <c r="B49" s="453"/>
      <c r="C49" s="71" t="s">
        <v>129</v>
      </c>
      <c r="D49" s="132"/>
      <c r="E49" s="201"/>
      <c r="F49" s="243"/>
    </row>
    <row r="50" spans="1:6" ht="15.75" thickBot="1" x14ac:dyDescent="0.3">
      <c r="A50" s="451"/>
      <c r="B50" s="454"/>
      <c r="C50" s="98" t="s">
        <v>130</v>
      </c>
      <c r="D50" s="133"/>
      <c r="E50" s="201"/>
      <c r="F50" s="243"/>
    </row>
    <row r="51" spans="1:6" ht="45" x14ac:dyDescent="0.25">
      <c r="A51" s="417">
        <v>2</v>
      </c>
      <c r="B51" s="421" t="s">
        <v>131</v>
      </c>
      <c r="C51" s="146" t="s">
        <v>132</v>
      </c>
      <c r="D51" s="135" t="s">
        <v>133</v>
      </c>
      <c r="E51" s="202">
        <f>24360*2</f>
        <v>48720</v>
      </c>
      <c r="F51" s="202">
        <f>24360*4</f>
        <v>97440</v>
      </c>
    </row>
    <row r="52" spans="1:6" x14ac:dyDescent="0.25">
      <c r="A52" s="418"/>
      <c r="B52" s="422"/>
      <c r="C52" s="78" t="s">
        <v>662</v>
      </c>
      <c r="D52" s="132"/>
      <c r="E52" s="200"/>
      <c r="F52" s="242"/>
    </row>
    <row r="53" spans="1:6" x14ac:dyDescent="0.25">
      <c r="A53" s="419"/>
      <c r="B53" s="423"/>
      <c r="C53" s="18" t="s">
        <v>134</v>
      </c>
      <c r="D53" s="132"/>
      <c r="E53" s="201"/>
      <c r="F53" s="243"/>
    </row>
    <row r="54" spans="1:6" x14ac:dyDescent="0.25">
      <c r="A54" s="419"/>
      <c r="B54" s="423"/>
      <c r="C54" s="19" t="s">
        <v>135</v>
      </c>
      <c r="D54" s="132"/>
      <c r="E54" s="201"/>
      <c r="F54" s="243"/>
    </row>
    <row r="55" spans="1:6" x14ac:dyDescent="0.25">
      <c r="A55" s="419"/>
      <c r="B55" s="423"/>
      <c r="C55" s="20" t="s">
        <v>136</v>
      </c>
      <c r="D55" s="132"/>
      <c r="E55" s="201"/>
      <c r="F55" s="243"/>
    </row>
    <row r="56" spans="1:6" x14ac:dyDescent="0.25">
      <c r="A56" s="419"/>
      <c r="B56" s="423"/>
      <c r="C56" s="20" t="s">
        <v>137</v>
      </c>
      <c r="D56" s="132"/>
      <c r="E56" s="201"/>
      <c r="F56" s="243"/>
    </row>
    <row r="57" spans="1:6" x14ac:dyDescent="0.25">
      <c r="A57" s="419"/>
      <c r="B57" s="423"/>
      <c r="C57" s="19" t="s">
        <v>138</v>
      </c>
      <c r="D57" s="132"/>
      <c r="E57" s="201"/>
      <c r="F57" s="243"/>
    </row>
    <row r="58" spans="1:6" x14ac:dyDescent="0.25">
      <c r="A58" s="419"/>
      <c r="B58" s="423"/>
      <c r="C58" s="78" t="s">
        <v>619</v>
      </c>
      <c r="D58" s="132"/>
      <c r="E58" s="201"/>
      <c r="F58" s="243"/>
    </row>
    <row r="59" spans="1:6" x14ac:dyDescent="0.25">
      <c r="A59" s="419"/>
      <c r="B59" s="423"/>
      <c r="C59" s="19" t="s">
        <v>140</v>
      </c>
      <c r="D59" s="132"/>
      <c r="E59" s="201"/>
      <c r="F59" s="243"/>
    </row>
    <row r="60" spans="1:6" x14ac:dyDescent="0.25">
      <c r="A60" s="419"/>
      <c r="B60" s="423"/>
      <c r="C60" s="20" t="s">
        <v>141</v>
      </c>
      <c r="D60" s="132"/>
      <c r="E60" s="201"/>
      <c r="F60" s="243"/>
    </row>
    <row r="61" spans="1:6" x14ac:dyDescent="0.25">
      <c r="A61" s="419"/>
      <c r="B61" s="423"/>
      <c r="C61" s="20" t="s">
        <v>142</v>
      </c>
      <c r="D61" s="132"/>
      <c r="E61" s="201"/>
      <c r="F61" s="243"/>
    </row>
    <row r="62" spans="1:6" x14ac:dyDescent="0.25">
      <c r="A62" s="419"/>
      <c r="B62" s="423"/>
      <c r="C62" s="21" t="s">
        <v>143</v>
      </c>
      <c r="D62" s="132"/>
      <c r="E62" s="201"/>
      <c r="F62" s="243"/>
    </row>
    <row r="63" spans="1:6" x14ac:dyDescent="0.25">
      <c r="A63" s="419"/>
      <c r="B63" s="423"/>
      <c r="C63" s="21" t="s">
        <v>144</v>
      </c>
      <c r="D63" s="132"/>
      <c r="E63" s="201"/>
      <c r="F63" s="243"/>
    </row>
    <row r="64" spans="1:6" x14ac:dyDescent="0.25">
      <c r="A64" s="419"/>
      <c r="B64" s="423"/>
      <c r="C64" s="21" t="s">
        <v>145</v>
      </c>
      <c r="D64" s="132"/>
      <c r="E64" s="201"/>
      <c r="F64" s="243"/>
    </row>
    <row r="65" spans="1:6" x14ac:dyDescent="0.25">
      <c r="A65" s="419"/>
      <c r="B65" s="423"/>
      <c r="C65" s="21" t="s">
        <v>146</v>
      </c>
      <c r="D65" s="132"/>
      <c r="E65" s="201"/>
      <c r="F65" s="243"/>
    </row>
    <row r="66" spans="1:6" x14ac:dyDescent="0.25">
      <c r="A66" s="419"/>
      <c r="B66" s="423"/>
      <c r="C66" s="20" t="s">
        <v>147</v>
      </c>
      <c r="D66" s="132"/>
      <c r="E66" s="201"/>
      <c r="F66" s="243"/>
    </row>
    <row r="67" spans="1:6" x14ac:dyDescent="0.25">
      <c r="A67" s="419"/>
      <c r="B67" s="423"/>
      <c r="C67" s="21" t="s">
        <v>148</v>
      </c>
      <c r="D67" s="132"/>
      <c r="E67" s="201"/>
      <c r="F67" s="243"/>
    </row>
    <row r="68" spans="1:6" x14ac:dyDescent="0.25">
      <c r="A68" s="419"/>
      <c r="B68" s="423"/>
      <c r="C68" s="21" t="s">
        <v>149</v>
      </c>
      <c r="D68" s="132"/>
      <c r="E68" s="201"/>
      <c r="F68" s="243"/>
    </row>
    <row r="69" spans="1:6" x14ac:dyDescent="0.25">
      <c r="A69" s="419"/>
      <c r="B69" s="423"/>
      <c r="C69" s="21" t="s">
        <v>150</v>
      </c>
      <c r="D69" s="132"/>
      <c r="E69" s="201"/>
      <c r="F69" s="243"/>
    </row>
    <row r="70" spans="1:6" x14ac:dyDescent="0.25">
      <c r="A70" s="419"/>
      <c r="B70" s="423"/>
      <c r="C70" s="21" t="s">
        <v>151</v>
      </c>
      <c r="D70" s="132"/>
      <c r="E70" s="201"/>
      <c r="F70" s="243"/>
    </row>
    <row r="71" spans="1:6" x14ac:dyDescent="0.25">
      <c r="A71" s="419"/>
      <c r="B71" s="423"/>
      <c r="C71" s="20" t="s">
        <v>152</v>
      </c>
      <c r="D71" s="132"/>
      <c r="E71" s="201"/>
      <c r="F71" s="243"/>
    </row>
    <row r="72" spans="1:6" x14ac:dyDescent="0.25">
      <c r="A72" s="419"/>
      <c r="B72" s="423"/>
      <c r="C72" s="20" t="s">
        <v>153</v>
      </c>
      <c r="D72" s="132"/>
      <c r="E72" s="201"/>
      <c r="F72" s="243"/>
    </row>
    <row r="73" spans="1:6" x14ac:dyDescent="0.25">
      <c r="A73" s="419"/>
      <c r="B73" s="423"/>
      <c r="C73" s="20" t="s">
        <v>154</v>
      </c>
      <c r="D73" s="132"/>
      <c r="E73" s="201"/>
      <c r="F73" s="243"/>
    </row>
    <row r="74" spans="1:6" x14ac:dyDescent="0.25">
      <c r="A74" s="419"/>
      <c r="B74" s="423"/>
      <c r="C74" s="20" t="s">
        <v>155</v>
      </c>
      <c r="D74" s="132"/>
      <c r="E74" s="201"/>
      <c r="F74" s="243"/>
    </row>
    <row r="75" spans="1:6" x14ac:dyDescent="0.25">
      <c r="A75" s="419"/>
      <c r="B75" s="423"/>
      <c r="C75" s="21" t="s">
        <v>156</v>
      </c>
      <c r="D75" s="132"/>
      <c r="E75" s="201"/>
      <c r="F75" s="243"/>
    </row>
    <row r="76" spans="1:6" x14ac:dyDescent="0.25">
      <c r="A76" s="419"/>
      <c r="B76" s="423"/>
      <c r="C76" s="21" t="s">
        <v>157</v>
      </c>
      <c r="D76" s="132"/>
      <c r="E76" s="201"/>
      <c r="F76" s="243"/>
    </row>
    <row r="77" spans="1:6" x14ac:dyDescent="0.25">
      <c r="A77" s="419"/>
      <c r="B77" s="423"/>
      <c r="C77" s="20" t="s">
        <v>158</v>
      </c>
      <c r="D77" s="132"/>
      <c r="E77" s="201"/>
      <c r="F77" s="243"/>
    </row>
    <row r="78" spans="1:6" x14ac:dyDescent="0.25">
      <c r="A78" s="419"/>
      <c r="B78" s="423"/>
      <c r="C78" s="20" t="s">
        <v>159</v>
      </c>
      <c r="D78" s="132"/>
      <c r="E78" s="201"/>
      <c r="F78" s="243"/>
    </row>
    <row r="79" spans="1:6" x14ac:dyDescent="0.25">
      <c r="A79" s="419"/>
      <c r="B79" s="423"/>
      <c r="C79" s="20" t="s">
        <v>160</v>
      </c>
      <c r="D79" s="132"/>
      <c r="E79" s="201"/>
      <c r="F79" s="243"/>
    </row>
    <row r="80" spans="1:6" x14ac:dyDescent="0.25">
      <c r="A80" s="419"/>
      <c r="B80" s="423"/>
      <c r="C80" s="21" t="s">
        <v>161</v>
      </c>
      <c r="D80" s="132"/>
      <c r="E80" s="201"/>
      <c r="F80" s="243"/>
    </row>
    <row r="81" spans="1:6" x14ac:dyDescent="0.25">
      <c r="A81" s="419"/>
      <c r="B81" s="423"/>
      <c r="C81" s="20" t="s">
        <v>162</v>
      </c>
      <c r="D81" s="132"/>
      <c r="E81" s="201"/>
      <c r="F81" s="243"/>
    </row>
    <row r="82" spans="1:6" x14ac:dyDescent="0.25">
      <c r="A82" s="419"/>
      <c r="B82" s="423"/>
      <c r="C82" s="20" t="s">
        <v>163</v>
      </c>
      <c r="D82" s="132"/>
      <c r="E82" s="201"/>
      <c r="F82" s="243"/>
    </row>
    <row r="83" spans="1:6" x14ac:dyDescent="0.25">
      <c r="A83" s="419"/>
      <c r="B83" s="423"/>
      <c r="C83" s="22" t="s">
        <v>164</v>
      </c>
      <c r="D83" s="132"/>
      <c r="E83" s="201"/>
      <c r="F83" s="243"/>
    </row>
    <row r="84" spans="1:6" x14ac:dyDescent="0.25">
      <c r="A84" s="419"/>
      <c r="B84" s="423"/>
      <c r="C84" s="22" t="s">
        <v>165</v>
      </c>
      <c r="D84" s="132"/>
      <c r="E84" s="201"/>
      <c r="F84" s="243"/>
    </row>
    <row r="85" spans="1:6" x14ac:dyDescent="0.25">
      <c r="A85" s="419"/>
      <c r="B85" s="423"/>
      <c r="C85" s="23" t="s">
        <v>166</v>
      </c>
      <c r="D85" s="132"/>
      <c r="E85" s="201"/>
      <c r="F85" s="243"/>
    </row>
    <row r="86" spans="1:6" ht="24" x14ac:dyDescent="0.25">
      <c r="A86" s="419"/>
      <c r="B86" s="423"/>
      <c r="C86" s="21" t="s">
        <v>167</v>
      </c>
      <c r="D86" s="132"/>
      <c r="E86" s="201"/>
      <c r="F86" s="243"/>
    </row>
    <row r="87" spans="1:6" x14ac:dyDescent="0.25">
      <c r="A87" s="419"/>
      <c r="B87" s="423"/>
      <c r="C87" s="21" t="s">
        <v>168</v>
      </c>
      <c r="D87" s="132"/>
      <c r="E87" s="201"/>
      <c r="F87" s="243"/>
    </row>
    <row r="88" spans="1:6" x14ac:dyDescent="0.25">
      <c r="A88" s="419"/>
      <c r="B88" s="423"/>
      <c r="C88" s="21" t="s">
        <v>169</v>
      </c>
      <c r="D88" s="132"/>
      <c r="E88" s="201"/>
      <c r="F88" s="243"/>
    </row>
    <row r="89" spans="1:6" x14ac:dyDescent="0.25">
      <c r="A89" s="419"/>
      <c r="B89" s="423"/>
      <c r="C89" s="79" t="s">
        <v>661</v>
      </c>
      <c r="D89" s="132"/>
      <c r="E89" s="201"/>
      <c r="F89" s="243"/>
    </row>
    <row r="90" spans="1:6" ht="36" x14ac:dyDescent="0.25">
      <c r="A90" s="419"/>
      <c r="B90" s="423"/>
      <c r="C90" s="77" t="s">
        <v>620</v>
      </c>
      <c r="D90" s="132"/>
      <c r="E90" s="201"/>
      <c r="F90" s="243"/>
    </row>
    <row r="91" spans="1:6" ht="36" x14ac:dyDescent="0.25">
      <c r="A91" s="419"/>
      <c r="B91" s="423"/>
      <c r="C91" s="24" t="s">
        <v>170</v>
      </c>
      <c r="D91" s="132"/>
      <c r="E91" s="201"/>
      <c r="F91" s="243"/>
    </row>
    <row r="92" spans="1:6" ht="36" x14ac:dyDescent="0.25">
      <c r="A92" s="419"/>
      <c r="B92" s="423"/>
      <c r="C92" s="24" t="s">
        <v>171</v>
      </c>
      <c r="D92" s="132"/>
      <c r="E92" s="201"/>
      <c r="F92" s="243"/>
    </row>
    <row r="93" spans="1:6" ht="36" x14ac:dyDescent="0.25">
      <c r="A93" s="419"/>
      <c r="B93" s="423"/>
      <c r="C93" s="25" t="s">
        <v>172</v>
      </c>
      <c r="D93" s="132"/>
      <c r="E93" s="201"/>
      <c r="F93" s="243"/>
    </row>
    <row r="94" spans="1:6" ht="36.75" thickBot="1" x14ac:dyDescent="0.3">
      <c r="A94" s="420"/>
      <c r="B94" s="424"/>
      <c r="C94" s="99" t="s">
        <v>173</v>
      </c>
      <c r="D94" s="133"/>
      <c r="E94" s="201"/>
      <c r="F94" s="243"/>
    </row>
    <row r="95" spans="1:6" ht="30" x14ac:dyDescent="0.25">
      <c r="A95" s="417">
        <v>3</v>
      </c>
      <c r="B95" s="421" t="s">
        <v>174</v>
      </c>
      <c r="C95" s="146" t="s">
        <v>175</v>
      </c>
      <c r="D95" s="136" t="s">
        <v>175</v>
      </c>
      <c r="E95" s="203">
        <f>23200*2</f>
        <v>46400</v>
      </c>
      <c r="F95" s="203">
        <v>69600</v>
      </c>
    </row>
    <row r="96" spans="1:6" x14ac:dyDescent="0.25">
      <c r="A96" s="418"/>
      <c r="B96" s="422"/>
      <c r="C96" s="15" t="s">
        <v>663</v>
      </c>
      <c r="D96" s="68"/>
      <c r="E96" s="204"/>
      <c r="F96" s="244"/>
    </row>
    <row r="97" spans="1:6" ht="36" x14ac:dyDescent="0.25">
      <c r="A97" s="419"/>
      <c r="B97" s="423"/>
      <c r="C97" s="72" t="s">
        <v>621</v>
      </c>
      <c r="D97" s="125"/>
      <c r="E97" s="205"/>
      <c r="F97" s="245"/>
    </row>
    <row r="98" spans="1:6" ht="36" x14ac:dyDescent="0.25">
      <c r="A98" s="419"/>
      <c r="B98" s="423"/>
      <c r="C98" s="73" t="s">
        <v>622</v>
      </c>
      <c r="D98" s="126"/>
      <c r="E98" s="206"/>
      <c r="F98" s="246"/>
    </row>
    <row r="99" spans="1:6" ht="36" x14ac:dyDescent="0.25">
      <c r="A99" s="419"/>
      <c r="B99" s="423"/>
      <c r="C99" s="74" t="s">
        <v>623</v>
      </c>
      <c r="D99" s="126"/>
      <c r="E99" s="206"/>
      <c r="F99" s="246"/>
    </row>
    <row r="100" spans="1:6" ht="48" x14ac:dyDescent="0.25">
      <c r="A100" s="419"/>
      <c r="B100" s="423"/>
      <c r="C100" s="74" t="s">
        <v>624</v>
      </c>
      <c r="D100" s="126"/>
      <c r="E100" s="206"/>
      <c r="F100" s="246"/>
    </row>
    <row r="101" spans="1:6" ht="48" x14ac:dyDescent="0.25">
      <c r="A101" s="419"/>
      <c r="B101" s="423"/>
      <c r="C101" s="26" t="s">
        <v>177</v>
      </c>
      <c r="D101" s="126"/>
      <c r="E101" s="206"/>
      <c r="F101" s="246"/>
    </row>
    <row r="102" spans="1:6" x14ac:dyDescent="0.25">
      <c r="A102" s="419"/>
      <c r="B102" s="423"/>
      <c r="C102" s="75" t="s">
        <v>664</v>
      </c>
      <c r="D102" s="126"/>
      <c r="E102" s="206"/>
      <c r="F102" s="246"/>
    </row>
    <row r="103" spans="1:6" x14ac:dyDescent="0.25">
      <c r="A103" s="419"/>
      <c r="B103" s="423"/>
      <c r="C103" s="20" t="s">
        <v>134</v>
      </c>
      <c r="D103" s="126"/>
      <c r="E103" s="206"/>
      <c r="F103" s="246"/>
    </row>
    <row r="104" spans="1:6" x14ac:dyDescent="0.25">
      <c r="A104" s="419"/>
      <c r="B104" s="423"/>
      <c r="C104" s="19" t="s">
        <v>135</v>
      </c>
      <c r="D104" s="126"/>
      <c r="E104" s="206"/>
      <c r="F104" s="246"/>
    </row>
    <row r="105" spans="1:6" x14ac:dyDescent="0.25">
      <c r="A105" s="419"/>
      <c r="B105" s="423"/>
      <c r="C105" s="20" t="s">
        <v>136</v>
      </c>
      <c r="D105" s="126"/>
      <c r="E105" s="206"/>
      <c r="F105" s="246"/>
    </row>
    <row r="106" spans="1:6" x14ac:dyDescent="0.25">
      <c r="A106" s="419"/>
      <c r="B106" s="423"/>
      <c r="C106" s="20" t="s">
        <v>137</v>
      </c>
      <c r="D106" s="126"/>
      <c r="E106" s="206"/>
      <c r="F106" s="246"/>
    </row>
    <row r="107" spans="1:6" x14ac:dyDescent="0.25">
      <c r="A107" s="419"/>
      <c r="B107" s="423"/>
      <c r="C107" s="19" t="s">
        <v>138</v>
      </c>
      <c r="D107" s="126"/>
      <c r="E107" s="206"/>
      <c r="F107" s="246"/>
    </row>
    <row r="108" spans="1:6" x14ac:dyDescent="0.25">
      <c r="A108" s="419"/>
      <c r="B108" s="423"/>
      <c r="C108" s="20" t="s">
        <v>139</v>
      </c>
      <c r="D108" s="126"/>
      <c r="E108" s="206"/>
      <c r="F108" s="246"/>
    </row>
    <row r="109" spans="1:6" x14ac:dyDescent="0.25">
      <c r="A109" s="419"/>
      <c r="B109" s="423"/>
      <c r="C109" s="19" t="s">
        <v>140</v>
      </c>
      <c r="D109" s="126"/>
      <c r="E109" s="206"/>
      <c r="F109" s="246"/>
    </row>
    <row r="110" spans="1:6" x14ac:dyDescent="0.25">
      <c r="A110" s="419"/>
      <c r="B110" s="423"/>
      <c r="C110" s="20" t="s">
        <v>141</v>
      </c>
      <c r="D110" s="126"/>
      <c r="E110" s="206"/>
      <c r="F110" s="246"/>
    </row>
    <row r="111" spans="1:6" x14ac:dyDescent="0.25">
      <c r="A111" s="419"/>
      <c r="B111" s="423"/>
      <c r="C111" s="20" t="s">
        <v>142</v>
      </c>
      <c r="D111" s="126"/>
      <c r="E111" s="206"/>
      <c r="F111" s="246"/>
    </row>
    <row r="112" spans="1:6" x14ac:dyDescent="0.25">
      <c r="A112" s="419"/>
      <c r="B112" s="423"/>
      <c r="C112" s="21" t="s">
        <v>178</v>
      </c>
      <c r="D112" s="126"/>
      <c r="E112" s="206"/>
      <c r="F112" s="246"/>
    </row>
    <row r="113" spans="1:6" x14ac:dyDescent="0.25">
      <c r="A113" s="419"/>
      <c r="B113" s="423"/>
      <c r="C113" s="21" t="s">
        <v>144</v>
      </c>
      <c r="D113" s="126"/>
      <c r="E113" s="206"/>
      <c r="F113" s="246"/>
    </row>
    <row r="114" spans="1:6" x14ac:dyDescent="0.25">
      <c r="A114" s="419"/>
      <c r="B114" s="423"/>
      <c r="C114" s="21" t="s">
        <v>179</v>
      </c>
      <c r="D114" s="126"/>
      <c r="E114" s="206"/>
      <c r="F114" s="246"/>
    </row>
    <row r="115" spans="1:6" x14ac:dyDescent="0.25">
      <c r="A115" s="419"/>
      <c r="B115" s="423"/>
      <c r="C115" s="20" t="s">
        <v>147</v>
      </c>
      <c r="D115" s="126"/>
      <c r="E115" s="206"/>
      <c r="F115" s="246"/>
    </row>
    <row r="116" spans="1:6" x14ac:dyDescent="0.25">
      <c r="A116" s="419"/>
      <c r="B116" s="423"/>
      <c r="C116" s="21" t="s">
        <v>148</v>
      </c>
      <c r="D116" s="126"/>
      <c r="E116" s="206"/>
      <c r="F116" s="246"/>
    </row>
    <row r="117" spans="1:6" x14ac:dyDescent="0.25">
      <c r="A117" s="419"/>
      <c r="B117" s="423"/>
      <c r="C117" s="21" t="s">
        <v>180</v>
      </c>
      <c r="D117" s="126"/>
      <c r="E117" s="206"/>
      <c r="F117" s="246"/>
    </row>
    <row r="118" spans="1:6" x14ac:dyDescent="0.25">
      <c r="A118" s="419"/>
      <c r="B118" s="423"/>
      <c r="C118" s="20" t="s">
        <v>181</v>
      </c>
      <c r="D118" s="126"/>
      <c r="E118" s="206"/>
      <c r="F118" s="246"/>
    </row>
    <row r="119" spans="1:6" x14ac:dyDescent="0.25">
      <c r="A119" s="419"/>
      <c r="B119" s="423"/>
      <c r="C119" s="20" t="s">
        <v>153</v>
      </c>
      <c r="D119" s="126"/>
      <c r="E119" s="206"/>
      <c r="F119" s="246"/>
    </row>
    <row r="120" spans="1:6" x14ac:dyDescent="0.25">
      <c r="A120" s="419"/>
      <c r="B120" s="423"/>
      <c r="C120" s="20" t="s">
        <v>154</v>
      </c>
      <c r="D120" s="126"/>
      <c r="E120" s="206"/>
      <c r="F120" s="246"/>
    </row>
    <row r="121" spans="1:6" x14ac:dyDescent="0.25">
      <c r="A121" s="419"/>
      <c r="B121" s="423"/>
      <c r="C121" s="20" t="s">
        <v>155</v>
      </c>
      <c r="D121" s="126"/>
      <c r="E121" s="206"/>
      <c r="F121" s="246"/>
    </row>
    <row r="122" spans="1:6" x14ac:dyDescent="0.25">
      <c r="A122" s="419"/>
      <c r="B122" s="423"/>
      <c r="C122" s="21" t="s">
        <v>156</v>
      </c>
      <c r="D122" s="126"/>
      <c r="E122" s="206"/>
      <c r="F122" s="246"/>
    </row>
    <row r="123" spans="1:6" x14ac:dyDescent="0.25">
      <c r="A123" s="419"/>
      <c r="B123" s="423"/>
      <c r="C123" s="21" t="s">
        <v>157</v>
      </c>
      <c r="D123" s="126"/>
      <c r="E123" s="206"/>
      <c r="F123" s="246"/>
    </row>
    <row r="124" spans="1:6" x14ac:dyDescent="0.25">
      <c r="A124" s="419"/>
      <c r="B124" s="423"/>
      <c r="C124" s="20" t="s">
        <v>158</v>
      </c>
      <c r="D124" s="126"/>
      <c r="E124" s="206"/>
      <c r="F124" s="246"/>
    </row>
    <row r="125" spans="1:6" x14ac:dyDescent="0.25">
      <c r="A125" s="419"/>
      <c r="B125" s="423"/>
      <c r="C125" s="20" t="s">
        <v>159</v>
      </c>
      <c r="D125" s="126"/>
      <c r="E125" s="206"/>
      <c r="F125" s="246"/>
    </row>
    <row r="126" spans="1:6" x14ac:dyDescent="0.25">
      <c r="A126" s="419"/>
      <c r="B126" s="423"/>
      <c r="C126" s="20" t="s">
        <v>160</v>
      </c>
      <c r="D126" s="126"/>
      <c r="E126" s="206"/>
      <c r="F126" s="246"/>
    </row>
    <row r="127" spans="1:6" x14ac:dyDescent="0.25">
      <c r="A127" s="419"/>
      <c r="B127" s="423"/>
      <c r="C127" s="21" t="s">
        <v>161</v>
      </c>
      <c r="D127" s="126"/>
      <c r="E127" s="206"/>
      <c r="F127" s="246"/>
    </row>
    <row r="128" spans="1:6" x14ac:dyDescent="0.25">
      <c r="A128" s="419"/>
      <c r="B128" s="423"/>
      <c r="C128" s="20" t="s">
        <v>162</v>
      </c>
      <c r="D128" s="126"/>
      <c r="E128" s="206"/>
      <c r="F128" s="246"/>
    </row>
    <row r="129" spans="1:6" x14ac:dyDescent="0.25">
      <c r="A129" s="419"/>
      <c r="B129" s="423"/>
      <c r="C129" s="20" t="s">
        <v>163</v>
      </c>
      <c r="D129" s="126"/>
      <c r="E129" s="206"/>
      <c r="F129" s="246"/>
    </row>
    <row r="130" spans="1:6" x14ac:dyDescent="0.25">
      <c r="A130" s="419"/>
      <c r="B130" s="423"/>
      <c r="C130" s="22" t="s">
        <v>164</v>
      </c>
      <c r="D130" s="126"/>
      <c r="E130" s="206"/>
      <c r="F130" s="246"/>
    </row>
    <row r="131" spans="1:6" x14ac:dyDescent="0.25">
      <c r="A131" s="419"/>
      <c r="B131" s="423"/>
      <c r="C131" s="22" t="s">
        <v>182</v>
      </c>
      <c r="D131" s="126"/>
      <c r="E131" s="206"/>
      <c r="F131" s="246"/>
    </row>
    <row r="132" spans="1:6" x14ac:dyDescent="0.25">
      <c r="A132" s="419"/>
      <c r="B132" s="423"/>
      <c r="C132" s="22" t="s">
        <v>165</v>
      </c>
      <c r="D132" s="126"/>
      <c r="E132" s="206"/>
      <c r="F132" s="246"/>
    </row>
    <row r="133" spans="1:6" x14ac:dyDescent="0.25">
      <c r="A133" s="419"/>
      <c r="B133" s="423"/>
      <c r="C133" s="23" t="s">
        <v>166</v>
      </c>
      <c r="D133" s="126"/>
      <c r="E133" s="206"/>
      <c r="F133" s="246"/>
    </row>
    <row r="134" spans="1:6" ht="24" x14ac:dyDescent="0.25">
      <c r="A134" s="419"/>
      <c r="B134" s="423"/>
      <c r="C134" s="21" t="s">
        <v>167</v>
      </c>
      <c r="D134" s="126"/>
      <c r="E134" s="206"/>
      <c r="F134" s="246"/>
    </row>
    <row r="135" spans="1:6" ht="15.75" thickBot="1" x14ac:dyDescent="0.3">
      <c r="A135" s="420"/>
      <c r="B135" s="424"/>
      <c r="C135" s="100" t="s">
        <v>183</v>
      </c>
      <c r="D135" s="127"/>
      <c r="E135" s="206"/>
      <c r="F135" s="246"/>
    </row>
    <row r="136" spans="1:6" ht="45" x14ac:dyDescent="0.25">
      <c r="A136" s="417">
        <v>4</v>
      </c>
      <c r="B136" s="446" t="s">
        <v>184</v>
      </c>
      <c r="C136" s="146" t="s">
        <v>185</v>
      </c>
      <c r="D136" s="137" t="s">
        <v>186</v>
      </c>
      <c r="E136" s="207">
        <v>29000</v>
      </c>
      <c r="F136" s="207">
        <v>87000</v>
      </c>
    </row>
    <row r="137" spans="1:6" x14ac:dyDescent="0.25">
      <c r="A137" s="418"/>
      <c r="B137" s="447"/>
      <c r="C137" s="76" t="s">
        <v>663</v>
      </c>
      <c r="D137" s="132"/>
      <c r="E137" s="200"/>
      <c r="F137" s="242"/>
    </row>
    <row r="138" spans="1:6" ht="36" x14ac:dyDescent="0.25">
      <c r="A138" s="418"/>
      <c r="B138" s="447"/>
      <c r="C138" s="72" t="s">
        <v>625</v>
      </c>
      <c r="D138" s="125"/>
      <c r="E138" s="205"/>
      <c r="F138" s="245"/>
    </row>
    <row r="139" spans="1:6" ht="36" x14ac:dyDescent="0.25">
      <c r="A139" s="418"/>
      <c r="B139" s="447"/>
      <c r="C139" s="72" t="s">
        <v>626</v>
      </c>
      <c r="D139" s="126"/>
      <c r="E139" s="206"/>
      <c r="F139" s="246"/>
    </row>
    <row r="140" spans="1:6" ht="36" x14ac:dyDescent="0.25">
      <c r="A140" s="418"/>
      <c r="B140" s="447"/>
      <c r="C140" s="72" t="s">
        <v>627</v>
      </c>
      <c r="D140" s="126"/>
      <c r="E140" s="206"/>
      <c r="F140" s="246"/>
    </row>
    <row r="141" spans="1:6" ht="36" x14ac:dyDescent="0.25">
      <c r="A141" s="418"/>
      <c r="B141" s="447"/>
      <c r="C141" s="77" t="s">
        <v>628</v>
      </c>
      <c r="D141" s="126"/>
      <c r="E141" s="206"/>
      <c r="F141" s="246"/>
    </row>
    <row r="142" spans="1:6" ht="36" x14ac:dyDescent="0.25">
      <c r="A142" s="418"/>
      <c r="B142" s="447"/>
      <c r="C142" s="73" t="s">
        <v>629</v>
      </c>
      <c r="D142" s="126"/>
      <c r="E142" s="206"/>
      <c r="F142" s="246"/>
    </row>
    <row r="143" spans="1:6" ht="36" x14ac:dyDescent="0.25">
      <c r="A143" s="418"/>
      <c r="B143" s="447"/>
      <c r="C143" s="74" t="s">
        <v>630</v>
      </c>
      <c r="D143" s="126"/>
      <c r="E143" s="206"/>
      <c r="F143" s="246"/>
    </row>
    <row r="144" spans="1:6" ht="48" x14ac:dyDescent="0.25">
      <c r="A144" s="418"/>
      <c r="B144" s="447"/>
      <c r="C144" s="26" t="s">
        <v>176</v>
      </c>
      <c r="D144" s="126"/>
      <c r="E144" s="206"/>
      <c r="F144" s="246"/>
    </row>
    <row r="145" spans="1:6" ht="48" x14ac:dyDescent="0.25">
      <c r="A145" s="418"/>
      <c r="B145" s="447"/>
      <c r="C145" s="26" t="s">
        <v>177</v>
      </c>
      <c r="D145" s="126"/>
      <c r="E145" s="206"/>
      <c r="F145" s="246"/>
    </row>
    <row r="146" spans="1:6" x14ac:dyDescent="0.25">
      <c r="A146" s="418"/>
      <c r="B146" s="447"/>
      <c r="C146" s="74" t="s">
        <v>665</v>
      </c>
      <c r="D146" s="126"/>
      <c r="E146" s="206"/>
      <c r="F146" s="246"/>
    </row>
    <row r="147" spans="1:6" x14ac:dyDescent="0.25">
      <c r="A147" s="418"/>
      <c r="B147" s="447"/>
      <c r="C147" s="20" t="s">
        <v>134</v>
      </c>
      <c r="D147" s="126"/>
      <c r="E147" s="206"/>
      <c r="F147" s="246"/>
    </row>
    <row r="148" spans="1:6" x14ac:dyDescent="0.25">
      <c r="A148" s="418"/>
      <c r="B148" s="447"/>
      <c r="C148" s="19" t="s">
        <v>135</v>
      </c>
      <c r="D148" s="126"/>
      <c r="E148" s="206"/>
      <c r="F148" s="246"/>
    </row>
    <row r="149" spans="1:6" x14ac:dyDescent="0.25">
      <c r="A149" s="418"/>
      <c r="B149" s="447"/>
      <c r="C149" s="20" t="s">
        <v>136</v>
      </c>
      <c r="D149" s="126"/>
      <c r="E149" s="206"/>
      <c r="F149" s="246"/>
    </row>
    <row r="150" spans="1:6" x14ac:dyDescent="0.25">
      <c r="A150" s="418"/>
      <c r="B150" s="447"/>
      <c r="C150" s="20" t="s">
        <v>137</v>
      </c>
      <c r="D150" s="126"/>
      <c r="E150" s="206"/>
      <c r="F150" s="246"/>
    </row>
    <row r="151" spans="1:6" x14ac:dyDescent="0.25">
      <c r="A151" s="418"/>
      <c r="B151" s="447"/>
      <c r="C151" s="19" t="s">
        <v>187</v>
      </c>
      <c r="D151" s="126"/>
      <c r="E151" s="206"/>
      <c r="F151" s="246"/>
    </row>
    <row r="152" spans="1:6" x14ac:dyDescent="0.25">
      <c r="A152" s="418"/>
      <c r="B152" s="447"/>
      <c r="C152" s="20" t="s">
        <v>139</v>
      </c>
      <c r="D152" s="126"/>
      <c r="E152" s="206"/>
      <c r="F152" s="246"/>
    </row>
    <row r="153" spans="1:6" x14ac:dyDescent="0.25">
      <c r="A153" s="418"/>
      <c r="B153" s="447"/>
      <c r="C153" s="20" t="s">
        <v>141</v>
      </c>
      <c r="D153" s="126"/>
      <c r="E153" s="206"/>
      <c r="F153" s="246"/>
    </row>
    <row r="154" spans="1:6" x14ac:dyDescent="0.25">
      <c r="A154" s="418"/>
      <c r="B154" s="447"/>
      <c r="C154" s="20" t="s">
        <v>188</v>
      </c>
      <c r="D154" s="126"/>
      <c r="E154" s="206"/>
      <c r="F154" s="246"/>
    </row>
    <row r="155" spans="1:6" x14ac:dyDescent="0.25">
      <c r="A155" s="418"/>
      <c r="B155" s="447"/>
      <c r="C155" s="20" t="s">
        <v>142</v>
      </c>
      <c r="D155" s="126"/>
      <c r="E155" s="206"/>
      <c r="F155" s="246"/>
    </row>
    <row r="156" spans="1:6" x14ac:dyDescent="0.25">
      <c r="A156" s="418"/>
      <c r="B156" s="447"/>
      <c r="C156" s="21" t="s">
        <v>189</v>
      </c>
      <c r="D156" s="126"/>
      <c r="E156" s="206"/>
      <c r="F156" s="246"/>
    </row>
    <row r="157" spans="1:6" x14ac:dyDescent="0.25">
      <c r="A157" s="418"/>
      <c r="B157" s="447"/>
      <c r="C157" s="21" t="s">
        <v>144</v>
      </c>
      <c r="D157" s="126"/>
      <c r="E157" s="206"/>
      <c r="F157" s="246"/>
    </row>
    <row r="158" spans="1:6" x14ac:dyDescent="0.25">
      <c r="A158" s="418"/>
      <c r="B158" s="447"/>
      <c r="C158" s="21" t="s">
        <v>179</v>
      </c>
      <c r="D158" s="126"/>
      <c r="E158" s="206"/>
      <c r="F158" s="246"/>
    </row>
    <row r="159" spans="1:6" x14ac:dyDescent="0.25">
      <c r="A159" s="418"/>
      <c r="B159" s="447"/>
      <c r="C159" s="20" t="s">
        <v>147</v>
      </c>
      <c r="D159" s="126"/>
      <c r="E159" s="206"/>
      <c r="F159" s="246"/>
    </row>
    <row r="160" spans="1:6" x14ac:dyDescent="0.25">
      <c r="A160" s="418"/>
      <c r="B160" s="447"/>
      <c r="C160" s="21" t="s">
        <v>148</v>
      </c>
      <c r="D160" s="126"/>
      <c r="E160" s="206"/>
      <c r="F160" s="246"/>
    </row>
    <row r="161" spans="1:6" x14ac:dyDescent="0.25">
      <c r="A161" s="418"/>
      <c r="B161" s="447"/>
      <c r="C161" s="21" t="s">
        <v>180</v>
      </c>
      <c r="D161" s="126"/>
      <c r="E161" s="206"/>
      <c r="F161" s="246"/>
    </row>
    <row r="162" spans="1:6" x14ac:dyDescent="0.25">
      <c r="A162" s="418"/>
      <c r="B162" s="447"/>
      <c r="C162" s="20" t="s">
        <v>181</v>
      </c>
      <c r="D162" s="126"/>
      <c r="E162" s="206"/>
      <c r="F162" s="246"/>
    </row>
    <row r="163" spans="1:6" x14ac:dyDescent="0.25">
      <c r="A163" s="418"/>
      <c r="B163" s="447"/>
      <c r="C163" s="20" t="s">
        <v>153</v>
      </c>
      <c r="D163" s="126"/>
      <c r="E163" s="206"/>
      <c r="F163" s="246"/>
    </row>
    <row r="164" spans="1:6" x14ac:dyDescent="0.25">
      <c r="A164" s="418"/>
      <c r="B164" s="447"/>
      <c r="C164" s="20" t="s">
        <v>154</v>
      </c>
      <c r="D164" s="126"/>
      <c r="E164" s="206"/>
      <c r="F164" s="246"/>
    </row>
    <row r="165" spans="1:6" x14ac:dyDescent="0.25">
      <c r="A165" s="418"/>
      <c r="B165" s="447"/>
      <c r="C165" s="20" t="s">
        <v>155</v>
      </c>
      <c r="D165" s="126"/>
      <c r="E165" s="206"/>
      <c r="F165" s="246"/>
    </row>
    <row r="166" spans="1:6" x14ac:dyDescent="0.25">
      <c r="A166" s="418"/>
      <c r="B166" s="447"/>
      <c r="C166" s="21" t="s">
        <v>156</v>
      </c>
      <c r="D166" s="126"/>
      <c r="E166" s="206"/>
      <c r="F166" s="246"/>
    </row>
    <row r="167" spans="1:6" x14ac:dyDescent="0.25">
      <c r="A167" s="418"/>
      <c r="B167" s="447"/>
      <c r="C167" s="21" t="s">
        <v>157</v>
      </c>
      <c r="D167" s="126"/>
      <c r="E167" s="206"/>
      <c r="F167" s="246"/>
    </row>
    <row r="168" spans="1:6" x14ac:dyDescent="0.25">
      <c r="A168" s="418"/>
      <c r="B168" s="447"/>
      <c r="C168" s="20" t="s">
        <v>158</v>
      </c>
      <c r="D168" s="126"/>
      <c r="E168" s="206"/>
      <c r="F168" s="246"/>
    </row>
    <row r="169" spans="1:6" x14ac:dyDescent="0.25">
      <c r="A169" s="418"/>
      <c r="B169" s="447"/>
      <c r="C169" s="20" t="s">
        <v>159</v>
      </c>
      <c r="D169" s="126"/>
      <c r="E169" s="206"/>
      <c r="F169" s="246"/>
    </row>
    <row r="170" spans="1:6" x14ac:dyDescent="0.25">
      <c r="A170" s="418"/>
      <c r="B170" s="447"/>
      <c r="C170" s="20" t="s">
        <v>160</v>
      </c>
      <c r="D170" s="126"/>
      <c r="E170" s="206"/>
      <c r="F170" s="246"/>
    </row>
    <row r="171" spans="1:6" x14ac:dyDescent="0.25">
      <c r="A171" s="418"/>
      <c r="B171" s="447"/>
      <c r="C171" s="21" t="s">
        <v>161</v>
      </c>
      <c r="D171" s="126"/>
      <c r="E171" s="206"/>
      <c r="F171" s="246"/>
    </row>
    <row r="172" spans="1:6" x14ac:dyDescent="0.25">
      <c r="A172" s="418"/>
      <c r="B172" s="447"/>
      <c r="C172" s="20" t="s">
        <v>190</v>
      </c>
      <c r="D172" s="126"/>
      <c r="E172" s="206"/>
      <c r="F172" s="246"/>
    </row>
    <row r="173" spans="1:6" x14ac:dyDescent="0.25">
      <c r="A173" s="418"/>
      <c r="B173" s="447"/>
      <c r="C173" s="22" t="s">
        <v>164</v>
      </c>
      <c r="D173" s="126"/>
      <c r="E173" s="206"/>
      <c r="F173" s="246"/>
    </row>
    <row r="174" spans="1:6" x14ac:dyDescent="0.25">
      <c r="A174" s="418"/>
      <c r="B174" s="447"/>
      <c r="C174" s="22" t="s">
        <v>165</v>
      </c>
      <c r="D174" s="126"/>
      <c r="E174" s="206"/>
      <c r="F174" s="246"/>
    </row>
    <row r="175" spans="1:6" x14ac:dyDescent="0.25">
      <c r="A175" s="418"/>
      <c r="B175" s="447"/>
      <c r="C175" s="23" t="s">
        <v>166</v>
      </c>
      <c r="D175" s="126"/>
      <c r="E175" s="206"/>
      <c r="F175" s="246"/>
    </row>
    <row r="176" spans="1:6" ht="24" x14ac:dyDescent="0.25">
      <c r="A176" s="418"/>
      <c r="B176" s="447"/>
      <c r="C176" s="21" t="s">
        <v>167</v>
      </c>
      <c r="D176" s="126"/>
      <c r="E176" s="206"/>
      <c r="F176" s="246"/>
    </row>
    <row r="177" spans="1:6" ht="15.75" thickBot="1" x14ac:dyDescent="0.3">
      <c r="A177" s="444"/>
      <c r="B177" s="448"/>
      <c r="C177" s="100" t="s">
        <v>183</v>
      </c>
      <c r="D177" s="127"/>
      <c r="E177" s="206"/>
      <c r="F177" s="246"/>
    </row>
    <row r="178" spans="1:6" ht="45" x14ac:dyDescent="0.25">
      <c r="A178" s="417">
        <v>5</v>
      </c>
      <c r="B178" s="421" t="s">
        <v>191</v>
      </c>
      <c r="C178" s="146" t="s">
        <v>192</v>
      </c>
      <c r="D178" s="137" t="s">
        <v>192</v>
      </c>
      <c r="E178" s="207">
        <f>31900*2</f>
        <v>63800</v>
      </c>
      <c r="F178" s="207">
        <v>95700</v>
      </c>
    </row>
    <row r="179" spans="1:6" x14ac:dyDescent="0.25">
      <c r="A179" s="418"/>
      <c r="B179" s="422"/>
      <c r="C179" s="27" t="s">
        <v>663</v>
      </c>
      <c r="D179" s="132"/>
      <c r="E179" s="200"/>
      <c r="F179" s="242"/>
    </row>
    <row r="180" spans="1:6" x14ac:dyDescent="0.25">
      <c r="A180" s="419"/>
      <c r="B180" s="423"/>
      <c r="C180" s="28" t="s">
        <v>193</v>
      </c>
      <c r="D180" s="125"/>
      <c r="E180" s="205"/>
      <c r="F180" s="245"/>
    </row>
    <row r="181" spans="1:6" x14ac:dyDescent="0.25">
      <c r="A181" s="419"/>
      <c r="B181" s="423"/>
      <c r="C181" s="25" t="s">
        <v>194</v>
      </c>
      <c r="D181" s="126"/>
      <c r="E181" s="206"/>
      <c r="F181" s="246"/>
    </row>
    <row r="182" spans="1:6" x14ac:dyDescent="0.25">
      <c r="A182" s="419"/>
      <c r="B182" s="423"/>
      <c r="C182" s="25" t="s">
        <v>195</v>
      </c>
      <c r="D182" s="126"/>
      <c r="E182" s="206"/>
      <c r="F182" s="246"/>
    </row>
    <row r="183" spans="1:6" x14ac:dyDescent="0.25">
      <c r="A183" s="419"/>
      <c r="B183" s="423"/>
      <c r="C183" s="25" t="s">
        <v>196</v>
      </c>
      <c r="D183" s="126"/>
      <c r="E183" s="206"/>
      <c r="F183" s="246"/>
    </row>
    <row r="184" spans="1:6" x14ac:dyDescent="0.25">
      <c r="A184" s="419"/>
      <c r="B184" s="423"/>
      <c r="C184" s="25" t="s">
        <v>197</v>
      </c>
      <c r="D184" s="126"/>
      <c r="E184" s="206"/>
      <c r="F184" s="246"/>
    </row>
    <row r="185" spans="1:6" x14ac:dyDescent="0.25">
      <c r="A185" s="419"/>
      <c r="B185" s="423"/>
      <c r="C185" s="25" t="s">
        <v>198</v>
      </c>
      <c r="D185" s="126"/>
      <c r="E185" s="206"/>
      <c r="F185" s="246"/>
    </row>
    <row r="186" spans="1:6" x14ac:dyDescent="0.25">
      <c r="A186" s="419"/>
      <c r="B186" s="423"/>
      <c r="C186" s="29" t="s">
        <v>664</v>
      </c>
      <c r="D186" s="126"/>
      <c r="E186" s="206"/>
      <c r="F186" s="246"/>
    </row>
    <row r="187" spans="1:6" x14ac:dyDescent="0.25">
      <c r="A187" s="419"/>
      <c r="B187" s="423"/>
      <c r="C187" s="25" t="s">
        <v>199</v>
      </c>
      <c r="D187" s="126"/>
      <c r="E187" s="206"/>
      <c r="F187" s="246"/>
    </row>
    <row r="188" spans="1:6" x14ac:dyDescent="0.25">
      <c r="A188" s="419"/>
      <c r="B188" s="423"/>
      <c r="C188" s="25" t="s">
        <v>200</v>
      </c>
      <c r="D188" s="126"/>
      <c r="E188" s="206"/>
      <c r="F188" s="246"/>
    </row>
    <row r="189" spans="1:6" x14ac:dyDescent="0.25">
      <c r="A189" s="419"/>
      <c r="B189" s="423"/>
      <c r="C189" s="19" t="s">
        <v>201</v>
      </c>
      <c r="D189" s="126"/>
      <c r="E189" s="206"/>
      <c r="F189" s="246"/>
    </row>
    <row r="190" spans="1:6" x14ac:dyDescent="0.25">
      <c r="A190" s="419"/>
      <c r="B190" s="423"/>
      <c r="C190" s="17" t="s">
        <v>102</v>
      </c>
      <c r="D190" s="126"/>
      <c r="E190" s="206"/>
      <c r="F190" s="246"/>
    </row>
    <row r="191" spans="1:6" x14ac:dyDescent="0.25">
      <c r="A191" s="419"/>
      <c r="B191" s="423"/>
      <c r="C191" s="17" t="s">
        <v>202</v>
      </c>
      <c r="D191" s="126"/>
      <c r="E191" s="206"/>
      <c r="F191" s="246"/>
    </row>
    <row r="192" spans="1:6" x14ac:dyDescent="0.25">
      <c r="A192" s="419"/>
      <c r="B192" s="423"/>
      <c r="C192" s="17" t="s">
        <v>104</v>
      </c>
      <c r="D192" s="126"/>
      <c r="E192" s="206"/>
      <c r="F192" s="246"/>
    </row>
    <row r="193" spans="1:6" x14ac:dyDescent="0.25">
      <c r="A193" s="419"/>
      <c r="B193" s="423"/>
      <c r="C193" s="17" t="s">
        <v>105</v>
      </c>
      <c r="D193" s="126"/>
      <c r="E193" s="206"/>
      <c r="F193" s="246"/>
    </row>
    <row r="194" spans="1:6" x14ac:dyDescent="0.25">
      <c r="A194" s="419"/>
      <c r="B194" s="423"/>
      <c r="C194" s="17" t="s">
        <v>188</v>
      </c>
      <c r="D194" s="126"/>
      <c r="E194" s="206"/>
      <c r="F194" s="246"/>
    </row>
    <row r="195" spans="1:6" x14ac:dyDescent="0.25">
      <c r="A195" s="419"/>
      <c r="B195" s="423"/>
      <c r="C195" s="17" t="s">
        <v>111</v>
      </c>
      <c r="D195" s="126"/>
      <c r="E195" s="206"/>
      <c r="F195" s="246"/>
    </row>
    <row r="196" spans="1:6" x14ac:dyDescent="0.25">
      <c r="A196" s="419"/>
      <c r="B196" s="423"/>
      <c r="C196" s="17" t="s">
        <v>112</v>
      </c>
      <c r="D196" s="126"/>
      <c r="E196" s="206"/>
      <c r="F196" s="246"/>
    </row>
    <row r="197" spans="1:6" x14ac:dyDescent="0.25">
      <c r="A197" s="419"/>
      <c r="B197" s="423"/>
      <c r="C197" s="17" t="s">
        <v>113</v>
      </c>
      <c r="D197" s="126"/>
      <c r="E197" s="206"/>
      <c r="F197" s="246"/>
    </row>
    <row r="198" spans="1:6" x14ac:dyDescent="0.25">
      <c r="A198" s="419"/>
      <c r="B198" s="423"/>
      <c r="C198" s="17" t="s">
        <v>114</v>
      </c>
      <c r="D198" s="126"/>
      <c r="E198" s="206"/>
      <c r="F198" s="246"/>
    </row>
    <row r="199" spans="1:6" x14ac:dyDescent="0.25">
      <c r="A199" s="419"/>
      <c r="B199" s="423"/>
      <c r="C199" s="17" t="s">
        <v>115</v>
      </c>
      <c r="D199" s="126"/>
      <c r="E199" s="206"/>
      <c r="F199" s="246"/>
    </row>
    <row r="200" spans="1:6" x14ac:dyDescent="0.25">
      <c r="A200" s="419"/>
      <c r="B200" s="423"/>
      <c r="C200" s="17" t="s">
        <v>116</v>
      </c>
      <c r="D200" s="126"/>
      <c r="E200" s="206"/>
      <c r="F200" s="246"/>
    </row>
    <row r="201" spans="1:6" x14ac:dyDescent="0.25">
      <c r="A201" s="419"/>
      <c r="B201" s="423"/>
      <c r="C201" s="17" t="s">
        <v>117</v>
      </c>
      <c r="D201" s="126"/>
      <c r="E201" s="206"/>
      <c r="F201" s="246"/>
    </row>
    <row r="202" spans="1:6" x14ac:dyDescent="0.25">
      <c r="A202" s="419"/>
      <c r="B202" s="423"/>
      <c r="C202" s="17" t="s">
        <v>118</v>
      </c>
      <c r="D202" s="126"/>
      <c r="E202" s="206"/>
      <c r="F202" s="246"/>
    </row>
    <row r="203" spans="1:6" x14ac:dyDescent="0.25">
      <c r="A203" s="419"/>
      <c r="B203" s="423"/>
      <c r="C203" s="17" t="s">
        <v>119</v>
      </c>
      <c r="D203" s="126"/>
      <c r="E203" s="206"/>
      <c r="F203" s="246"/>
    </row>
    <row r="204" spans="1:6" x14ac:dyDescent="0.25">
      <c r="A204" s="419"/>
      <c r="B204" s="423"/>
      <c r="C204" s="17" t="s">
        <v>120</v>
      </c>
      <c r="D204" s="126"/>
      <c r="E204" s="206"/>
      <c r="F204" s="246"/>
    </row>
    <row r="205" spans="1:6" x14ac:dyDescent="0.25">
      <c r="A205" s="419"/>
      <c r="B205" s="423"/>
      <c r="C205" s="17" t="s">
        <v>203</v>
      </c>
      <c r="D205" s="126"/>
      <c r="E205" s="206"/>
      <c r="F205" s="246"/>
    </row>
    <row r="206" spans="1:6" x14ac:dyDescent="0.25">
      <c r="A206" s="419"/>
      <c r="B206" s="423"/>
      <c r="C206" s="17" t="s">
        <v>122</v>
      </c>
      <c r="D206" s="126"/>
      <c r="E206" s="206"/>
      <c r="F206" s="246"/>
    </row>
    <row r="207" spans="1:6" x14ac:dyDescent="0.25">
      <c r="A207" s="419"/>
      <c r="B207" s="423"/>
      <c r="C207" s="17" t="s">
        <v>123</v>
      </c>
      <c r="D207" s="126"/>
      <c r="E207" s="206"/>
      <c r="F207" s="246"/>
    </row>
    <row r="208" spans="1:6" x14ac:dyDescent="0.25">
      <c r="A208" s="419"/>
      <c r="B208" s="423"/>
      <c r="C208" s="17" t="s">
        <v>124</v>
      </c>
      <c r="D208" s="126"/>
      <c r="E208" s="206"/>
      <c r="F208" s="246"/>
    </row>
    <row r="209" spans="1:6" x14ac:dyDescent="0.25">
      <c r="A209" s="419"/>
      <c r="B209" s="423"/>
      <c r="C209" s="17" t="s">
        <v>125</v>
      </c>
      <c r="D209" s="126"/>
      <c r="E209" s="206"/>
      <c r="F209" s="246"/>
    </row>
    <row r="210" spans="1:6" x14ac:dyDescent="0.25">
      <c r="A210" s="419"/>
      <c r="B210" s="423"/>
      <c r="C210" s="17" t="s">
        <v>126</v>
      </c>
      <c r="D210" s="126"/>
      <c r="E210" s="206"/>
      <c r="F210" s="246"/>
    </row>
    <row r="211" spans="1:6" x14ac:dyDescent="0.25">
      <c r="A211" s="419"/>
      <c r="B211" s="423"/>
      <c r="C211" s="17" t="s">
        <v>127</v>
      </c>
      <c r="D211" s="126"/>
      <c r="E211" s="206"/>
      <c r="F211" s="246"/>
    </row>
    <row r="212" spans="1:6" x14ac:dyDescent="0.25">
      <c r="A212" s="419"/>
      <c r="B212" s="423"/>
      <c r="C212" s="17" t="s">
        <v>128</v>
      </c>
      <c r="D212" s="126"/>
      <c r="E212" s="206"/>
      <c r="F212" s="246"/>
    </row>
    <row r="213" spans="1:6" x14ac:dyDescent="0.25">
      <c r="A213" s="419"/>
      <c r="B213" s="423"/>
      <c r="C213" s="17" t="s">
        <v>129</v>
      </c>
      <c r="D213" s="126"/>
      <c r="E213" s="206"/>
      <c r="F213" s="246"/>
    </row>
    <row r="214" spans="1:6" x14ac:dyDescent="0.25">
      <c r="A214" s="419"/>
      <c r="B214" s="423"/>
      <c r="C214" s="17" t="s">
        <v>183</v>
      </c>
      <c r="D214" s="126"/>
      <c r="E214" s="206"/>
      <c r="F214" s="246"/>
    </row>
    <row r="215" spans="1:6" x14ac:dyDescent="0.25">
      <c r="A215" s="419"/>
      <c r="B215" s="423"/>
      <c r="C215" s="17" t="s">
        <v>130</v>
      </c>
      <c r="D215" s="126"/>
      <c r="E215" s="206"/>
      <c r="F215" s="246"/>
    </row>
    <row r="216" spans="1:6" ht="15.75" thickBot="1" x14ac:dyDescent="0.3">
      <c r="A216" s="420"/>
      <c r="B216" s="424"/>
      <c r="C216" s="101" t="s">
        <v>208</v>
      </c>
      <c r="D216" s="127"/>
      <c r="E216" s="206"/>
      <c r="F216" s="246"/>
    </row>
    <row r="217" spans="1:6" ht="45" x14ac:dyDescent="0.25">
      <c r="A217" s="417">
        <v>6</v>
      </c>
      <c r="B217" s="421" t="s">
        <v>209</v>
      </c>
      <c r="C217" s="146" t="s">
        <v>210</v>
      </c>
      <c r="D217" s="137" t="s">
        <v>211</v>
      </c>
      <c r="E217" s="208">
        <f>4*21460</f>
        <v>85840</v>
      </c>
      <c r="F217" s="208">
        <v>171680</v>
      </c>
    </row>
    <row r="218" spans="1:6" x14ac:dyDescent="0.25">
      <c r="A218" s="418"/>
      <c r="B218" s="422"/>
      <c r="C218" s="76" t="s">
        <v>663</v>
      </c>
      <c r="D218" s="132"/>
      <c r="E218" s="200"/>
      <c r="F218" s="242"/>
    </row>
    <row r="219" spans="1:6" x14ac:dyDescent="0.25">
      <c r="A219" s="419"/>
      <c r="B219" s="423"/>
      <c r="C219" s="30" t="s">
        <v>608</v>
      </c>
      <c r="D219" s="134"/>
      <c r="E219" s="209"/>
      <c r="F219" s="247"/>
    </row>
    <row r="220" spans="1:6" x14ac:dyDescent="0.25">
      <c r="A220" s="419"/>
      <c r="B220" s="423"/>
      <c r="C220" s="30" t="s">
        <v>609</v>
      </c>
      <c r="D220" s="126"/>
      <c r="E220" s="206"/>
      <c r="F220" s="246"/>
    </row>
    <row r="221" spans="1:6" x14ac:dyDescent="0.25">
      <c r="A221" s="419"/>
      <c r="B221" s="423"/>
      <c r="C221" s="76" t="s">
        <v>664</v>
      </c>
      <c r="D221" s="126"/>
      <c r="E221" s="206"/>
      <c r="F221" s="246"/>
    </row>
    <row r="222" spans="1:6" x14ac:dyDescent="0.25">
      <c r="A222" s="419"/>
      <c r="B222" s="423"/>
      <c r="C222" s="28" t="s">
        <v>212</v>
      </c>
      <c r="D222" s="126"/>
      <c r="E222" s="206"/>
      <c r="F222" s="246"/>
    </row>
    <row r="223" spans="1:6" x14ac:dyDescent="0.25">
      <c r="A223" s="419"/>
      <c r="B223" s="423"/>
      <c r="C223" s="25" t="s">
        <v>213</v>
      </c>
      <c r="D223" s="126"/>
      <c r="E223" s="206"/>
      <c r="F223" s="246"/>
    </row>
    <row r="224" spans="1:6" x14ac:dyDescent="0.25">
      <c r="A224" s="419"/>
      <c r="B224" s="423"/>
      <c r="C224" s="25" t="s">
        <v>214</v>
      </c>
      <c r="D224" s="126"/>
      <c r="E224" s="206"/>
      <c r="F224" s="246"/>
    </row>
    <row r="225" spans="1:6" x14ac:dyDescent="0.25">
      <c r="A225" s="419"/>
      <c r="B225" s="423"/>
      <c r="C225" s="25" t="s">
        <v>199</v>
      </c>
      <c r="D225" s="126"/>
      <c r="E225" s="206"/>
      <c r="F225" s="246"/>
    </row>
    <row r="226" spans="1:6" x14ac:dyDescent="0.25">
      <c r="A226" s="419"/>
      <c r="B226" s="423"/>
      <c r="C226" s="25" t="s">
        <v>200</v>
      </c>
      <c r="D226" s="126"/>
      <c r="E226" s="206"/>
      <c r="F226" s="246"/>
    </row>
    <row r="227" spans="1:6" x14ac:dyDescent="0.25">
      <c r="A227" s="419"/>
      <c r="B227" s="423"/>
      <c r="C227" s="19" t="s">
        <v>201</v>
      </c>
      <c r="D227" s="126"/>
      <c r="E227" s="206"/>
      <c r="F227" s="246"/>
    </row>
    <row r="228" spans="1:6" x14ac:dyDescent="0.25">
      <c r="A228" s="419"/>
      <c r="B228" s="423"/>
      <c r="C228" s="17" t="s">
        <v>102</v>
      </c>
      <c r="D228" s="126"/>
      <c r="E228" s="206"/>
      <c r="F228" s="246"/>
    </row>
    <row r="229" spans="1:6" x14ac:dyDescent="0.25">
      <c r="A229" s="419"/>
      <c r="B229" s="423"/>
      <c r="C229" s="17" t="s">
        <v>202</v>
      </c>
      <c r="D229" s="126"/>
      <c r="E229" s="206"/>
      <c r="F229" s="246"/>
    </row>
    <row r="230" spans="1:6" x14ac:dyDescent="0.25">
      <c r="A230" s="419"/>
      <c r="B230" s="423"/>
      <c r="C230" s="17" t="s">
        <v>104</v>
      </c>
      <c r="D230" s="126"/>
      <c r="E230" s="206"/>
      <c r="F230" s="246"/>
    </row>
    <row r="231" spans="1:6" x14ac:dyDescent="0.25">
      <c r="A231" s="419"/>
      <c r="B231" s="423"/>
      <c r="C231" s="17" t="s">
        <v>111</v>
      </c>
      <c r="D231" s="126"/>
      <c r="E231" s="206"/>
      <c r="F231" s="246"/>
    </row>
    <row r="232" spans="1:6" x14ac:dyDescent="0.25">
      <c r="A232" s="419"/>
      <c r="B232" s="423"/>
      <c r="C232" s="17" t="s">
        <v>112</v>
      </c>
      <c r="D232" s="126"/>
      <c r="E232" s="206"/>
      <c r="F232" s="246"/>
    </row>
    <row r="233" spans="1:6" x14ac:dyDescent="0.25">
      <c r="A233" s="419"/>
      <c r="B233" s="423"/>
      <c r="C233" s="17" t="s">
        <v>113</v>
      </c>
      <c r="D233" s="126"/>
      <c r="E233" s="206"/>
      <c r="F233" s="246"/>
    </row>
    <row r="234" spans="1:6" x14ac:dyDescent="0.25">
      <c r="A234" s="419"/>
      <c r="B234" s="423"/>
      <c r="C234" s="17" t="s">
        <v>114</v>
      </c>
      <c r="D234" s="126"/>
      <c r="E234" s="206"/>
      <c r="F234" s="246"/>
    </row>
    <row r="235" spans="1:6" x14ac:dyDescent="0.25">
      <c r="A235" s="419"/>
      <c r="B235" s="423"/>
      <c r="C235" s="17" t="s">
        <v>115</v>
      </c>
      <c r="D235" s="126"/>
      <c r="E235" s="206"/>
      <c r="F235" s="246"/>
    </row>
    <row r="236" spans="1:6" x14ac:dyDescent="0.25">
      <c r="A236" s="419"/>
      <c r="B236" s="423"/>
      <c r="C236" s="17" t="s">
        <v>116</v>
      </c>
      <c r="D236" s="126"/>
      <c r="E236" s="206"/>
      <c r="F236" s="246"/>
    </row>
    <row r="237" spans="1:6" x14ac:dyDescent="0.25">
      <c r="A237" s="419"/>
      <c r="B237" s="423"/>
      <c r="C237" s="17" t="s">
        <v>117</v>
      </c>
      <c r="D237" s="126"/>
      <c r="E237" s="206"/>
      <c r="F237" s="246"/>
    </row>
    <row r="238" spans="1:6" x14ac:dyDescent="0.25">
      <c r="A238" s="419"/>
      <c r="B238" s="423"/>
      <c r="C238" s="17" t="s">
        <v>118</v>
      </c>
      <c r="D238" s="126"/>
      <c r="E238" s="206"/>
      <c r="F238" s="246"/>
    </row>
    <row r="239" spans="1:6" x14ac:dyDescent="0.25">
      <c r="A239" s="419"/>
      <c r="B239" s="423"/>
      <c r="C239" s="17" t="s">
        <v>119</v>
      </c>
      <c r="D239" s="126"/>
      <c r="E239" s="206"/>
      <c r="F239" s="246"/>
    </row>
    <row r="240" spans="1:6" x14ac:dyDescent="0.25">
      <c r="A240" s="419"/>
      <c r="B240" s="423"/>
      <c r="C240" s="17" t="s">
        <v>120</v>
      </c>
      <c r="D240" s="126"/>
      <c r="E240" s="206"/>
      <c r="F240" s="246"/>
    </row>
    <row r="241" spans="1:6" x14ac:dyDescent="0.25">
      <c r="A241" s="419"/>
      <c r="B241" s="423"/>
      <c r="C241" s="17" t="s">
        <v>203</v>
      </c>
      <c r="D241" s="126"/>
      <c r="E241" s="206"/>
      <c r="F241" s="246"/>
    </row>
    <row r="242" spans="1:6" x14ac:dyDescent="0.25">
      <c r="A242" s="419"/>
      <c r="B242" s="423"/>
      <c r="C242" s="17" t="s">
        <v>204</v>
      </c>
      <c r="D242" s="126"/>
      <c r="E242" s="206"/>
      <c r="F242" s="246"/>
    </row>
    <row r="243" spans="1:6" x14ac:dyDescent="0.25">
      <c r="A243" s="419"/>
      <c r="B243" s="423"/>
      <c r="C243" s="17" t="s">
        <v>205</v>
      </c>
      <c r="D243" s="126"/>
      <c r="E243" s="206"/>
      <c r="F243" s="246"/>
    </row>
    <row r="244" spans="1:6" x14ac:dyDescent="0.25">
      <c r="A244" s="419"/>
      <c r="B244" s="423"/>
      <c r="C244" s="17" t="s">
        <v>206</v>
      </c>
      <c r="D244" s="126"/>
      <c r="E244" s="206"/>
      <c r="F244" s="246"/>
    </row>
    <row r="245" spans="1:6" x14ac:dyDescent="0.25">
      <c r="A245" s="419"/>
      <c r="B245" s="423"/>
      <c r="C245" s="17" t="s">
        <v>207</v>
      </c>
      <c r="D245" s="126"/>
      <c r="E245" s="206"/>
      <c r="F245" s="246"/>
    </row>
    <row r="246" spans="1:6" x14ac:dyDescent="0.25">
      <c r="A246" s="419"/>
      <c r="B246" s="423"/>
      <c r="C246" s="17" t="s">
        <v>126</v>
      </c>
      <c r="D246" s="126"/>
      <c r="E246" s="206"/>
      <c r="F246" s="246"/>
    </row>
    <row r="247" spans="1:6" x14ac:dyDescent="0.25">
      <c r="A247" s="419"/>
      <c r="B247" s="423"/>
      <c r="C247" s="17" t="s">
        <v>127</v>
      </c>
      <c r="D247" s="126"/>
      <c r="E247" s="206"/>
      <c r="F247" s="246"/>
    </row>
    <row r="248" spans="1:6" x14ac:dyDescent="0.25">
      <c r="A248" s="419"/>
      <c r="B248" s="423"/>
      <c r="C248" s="17" t="s">
        <v>128</v>
      </c>
      <c r="D248" s="126"/>
      <c r="E248" s="206"/>
      <c r="F248" s="246"/>
    </row>
    <row r="249" spans="1:6" x14ac:dyDescent="0.25">
      <c r="A249" s="419"/>
      <c r="B249" s="423"/>
      <c r="C249" s="17" t="s">
        <v>129</v>
      </c>
      <c r="D249" s="126"/>
      <c r="E249" s="206"/>
      <c r="F249" s="246"/>
    </row>
    <row r="250" spans="1:6" x14ac:dyDescent="0.25">
      <c r="A250" s="419"/>
      <c r="B250" s="423"/>
      <c r="C250" s="17" t="s">
        <v>183</v>
      </c>
      <c r="D250" s="126"/>
      <c r="E250" s="206"/>
      <c r="F250" s="246"/>
    </row>
    <row r="251" spans="1:6" x14ac:dyDescent="0.25">
      <c r="A251" s="419"/>
      <c r="B251" s="423"/>
      <c r="C251" s="17" t="s">
        <v>130</v>
      </c>
      <c r="D251" s="126"/>
      <c r="E251" s="206"/>
      <c r="F251" s="246"/>
    </row>
    <row r="252" spans="1:6" x14ac:dyDescent="0.25">
      <c r="A252" s="419"/>
      <c r="B252" s="423"/>
      <c r="C252" s="19" t="s">
        <v>208</v>
      </c>
      <c r="D252" s="126"/>
      <c r="E252" s="206"/>
      <c r="F252" s="246"/>
    </row>
    <row r="253" spans="1:6" x14ac:dyDescent="0.25">
      <c r="A253" s="419"/>
      <c r="B253" s="423"/>
      <c r="C253" s="25" t="s">
        <v>215</v>
      </c>
      <c r="D253" s="126"/>
      <c r="E253" s="206"/>
      <c r="F253" s="246"/>
    </row>
    <row r="254" spans="1:6" x14ac:dyDescent="0.25">
      <c r="A254" s="419"/>
      <c r="B254" s="423"/>
      <c r="C254" s="25" t="s">
        <v>216</v>
      </c>
      <c r="D254" s="126"/>
      <c r="E254" s="206"/>
      <c r="F254" s="246"/>
    </row>
    <row r="255" spans="1:6" ht="36" x14ac:dyDescent="0.25">
      <c r="A255" s="419"/>
      <c r="B255" s="423"/>
      <c r="C255" s="31" t="s">
        <v>217</v>
      </c>
      <c r="D255" s="126"/>
      <c r="E255" s="206"/>
      <c r="F255" s="246"/>
    </row>
    <row r="256" spans="1:6" ht="36" x14ac:dyDescent="0.25">
      <c r="A256" s="419"/>
      <c r="B256" s="423"/>
      <c r="C256" s="31" t="s">
        <v>218</v>
      </c>
      <c r="D256" s="126"/>
      <c r="E256" s="206"/>
      <c r="F256" s="246"/>
    </row>
    <row r="257" spans="1:6" x14ac:dyDescent="0.25">
      <c r="A257" s="419"/>
      <c r="B257" s="423"/>
      <c r="C257" s="25" t="s">
        <v>219</v>
      </c>
      <c r="D257" s="126"/>
      <c r="E257" s="206"/>
      <c r="F257" s="246"/>
    </row>
    <row r="258" spans="1:6" x14ac:dyDescent="0.25">
      <c r="A258" s="419"/>
      <c r="B258" s="423"/>
      <c r="C258" s="25" t="s">
        <v>220</v>
      </c>
      <c r="D258" s="126"/>
      <c r="E258" s="206"/>
      <c r="F258" s="246"/>
    </row>
    <row r="259" spans="1:6" x14ac:dyDescent="0.25">
      <c r="A259" s="419"/>
      <c r="B259" s="423"/>
      <c r="C259" s="25" t="s">
        <v>221</v>
      </c>
      <c r="D259" s="126"/>
      <c r="E259" s="206"/>
      <c r="F259" s="246"/>
    </row>
    <row r="260" spans="1:6" ht="24.75" thickBot="1" x14ac:dyDescent="0.3">
      <c r="A260" s="420"/>
      <c r="B260" s="424"/>
      <c r="C260" s="102" t="s">
        <v>222</v>
      </c>
      <c r="D260" s="127"/>
      <c r="E260" s="206"/>
      <c r="F260" s="246"/>
    </row>
    <row r="261" spans="1:6" ht="45" x14ac:dyDescent="0.25">
      <c r="A261" s="417">
        <v>7</v>
      </c>
      <c r="B261" s="446" t="s">
        <v>223</v>
      </c>
      <c r="C261" s="146" t="s">
        <v>224</v>
      </c>
      <c r="D261" s="138" t="s">
        <v>224</v>
      </c>
      <c r="E261" s="208">
        <f>22373*2</f>
        <v>44746</v>
      </c>
      <c r="F261" s="208">
        <v>67119</v>
      </c>
    </row>
    <row r="262" spans="1:6" x14ac:dyDescent="0.25">
      <c r="A262" s="418"/>
      <c r="B262" s="447"/>
      <c r="C262" s="76" t="s">
        <v>663</v>
      </c>
      <c r="D262" s="69"/>
      <c r="E262" s="210"/>
      <c r="F262" s="248"/>
    </row>
    <row r="263" spans="1:6" ht="24" x14ac:dyDescent="0.25">
      <c r="A263" s="418"/>
      <c r="B263" s="447"/>
      <c r="C263" s="72" t="s">
        <v>632</v>
      </c>
      <c r="D263" s="125"/>
      <c r="E263" s="205"/>
      <c r="F263" s="245"/>
    </row>
    <row r="264" spans="1:6" ht="36" x14ac:dyDescent="0.25">
      <c r="A264" s="418"/>
      <c r="B264" s="447"/>
      <c r="C264" s="72" t="s">
        <v>633</v>
      </c>
      <c r="D264" s="126"/>
      <c r="E264" s="206"/>
      <c r="F264" s="246"/>
    </row>
    <row r="265" spans="1:6" ht="36" x14ac:dyDescent="0.25">
      <c r="A265" s="418"/>
      <c r="B265" s="447"/>
      <c r="C265" s="72" t="s">
        <v>631</v>
      </c>
      <c r="D265" s="126"/>
      <c r="E265" s="206"/>
      <c r="F265" s="246"/>
    </row>
    <row r="266" spans="1:6" x14ac:dyDescent="0.25">
      <c r="A266" s="418"/>
      <c r="B266" s="447"/>
      <c r="C266" s="80" t="s">
        <v>664</v>
      </c>
      <c r="D266" s="126"/>
      <c r="E266" s="206"/>
      <c r="F266" s="246"/>
    </row>
    <row r="267" spans="1:6" x14ac:dyDescent="0.25">
      <c r="A267" s="418"/>
      <c r="B267" s="447"/>
      <c r="C267" s="25" t="s">
        <v>212</v>
      </c>
      <c r="D267" s="126"/>
      <c r="E267" s="206"/>
      <c r="F267" s="246"/>
    </row>
    <row r="268" spans="1:6" x14ac:dyDescent="0.25">
      <c r="A268" s="418"/>
      <c r="B268" s="447"/>
      <c r="C268" s="25" t="s">
        <v>213</v>
      </c>
      <c r="D268" s="126"/>
      <c r="E268" s="206"/>
      <c r="F268" s="246"/>
    </row>
    <row r="269" spans="1:6" x14ac:dyDescent="0.25">
      <c r="A269" s="418"/>
      <c r="B269" s="447"/>
      <c r="C269" s="25" t="s">
        <v>214</v>
      </c>
      <c r="D269" s="126"/>
      <c r="E269" s="206"/>
      <c r="F269" s="246"/>
    </row>
    <row r="270" spans="1:6" x14ac:dyDescent="0.25">
      <c r="A270" s="418"/>
      <c r="B270" s="447"/>
      <c r="C270" s="25" t="s">
        <v>199</v>
      </c>
      <c r="D270" s="126"/>
      <c r="E270" s="206"/>
      <c r="F270" s="246"/>
    </row>
    <row r="271" spans="1:6" x14ac:dyDescent="0.25">
      <c r="A271" s="418"/>
      <c r="B271" s="447"/>
      <c r="C271" s="25" t="s">
        <v>200</v>
      </c>
      <c r="D271" s="126"/>
      <c r="E271" s="206"/>
      <c r="F271" s="246"/>
    </row>
    <row r="272" spans="1:6" x14ac:dyDescent="0.25">
      <c r="A272" s="418"/>
      <c r="B272" s="447"/>
      <c r="C272" s="19" t="s">
        <v>201</v>
      </c>
      <c r="D272" s="126"/>
      <c r="E272" s="206"/>
      <c r="F272" s="246"/>
    </row>
    <row r="273" spans="1:6" x14ac:dyDescent="0.25">
      <c r="A273" s="418"/>
      <c r="B273" s="447"/>
      <c r="C273" s="17" t="s">
        <v>102</v>
      </c>
      <c r="D273" s="126"/>
      <c r="E273" s="206"/>
      <c r="F273" s="246"/>
    </row>
    <row r="274" spans="1:6" x14ac:dyDescent="0.25">
      <c r="A274" s="418"/>
      <c r="B274" s="447"/>
      <c r="C274" s="17" t="s">
        <v>202</v>
      </c>
      <c r="D274" s="126"/>
      <c r="E274" s="206"/>
      <c r="F274" s="246"/>
    </row>
    <row r="275" spans="1:6" x14ac:dyDescent="0.25">
      <c r="A275" s="418"/>
      <c r="B275" s="447"/>
      <c r="C275" s="17" t="s">
        <v>104</v>
      </c>
      <c r="D275" s="126"/>
      <c r="E275" s="206"/>
      <c r="F275" s="246"/>
    </row>
    <row r="276" spans="1:6" x14ac:dyDescent="0.25">
      <c r="A276" s="418"/>
      <c r="B276" s="447"/>
      <c r="C276" s="17" t="s">
        <v>111</v>
      </c>
      <c r="D276" s="126"/>
      <c r="E276" s="206"/>
      <c r="F276" s="246"/>
    </row>
    <row r="277" spans="1:6" x14ac:dyDescent="0.25">
      <c r="A277" s="418"/>
      <c r="B277" s="447"/>
      <c r="C277" s="17" t="s">
        <v>112</v>
      </c>
      <c r="D277" s="126"/>
      <c r="E277" s="206"/>
      <c r="F277" s="246"/>
    </row>
    <row r="278" spans="1:6" x14ac:dyDescent="0.25">
      <c r="A278" s="418"/>
      <c r="B278" s="447"/>
      <c r="C278" s="17" t="s">
        <v>113</v>
      </c>
      <c r="D278" s="126"/>
      <c r="E278" s="206"/>
      <c r="F278" s="246"/>
    </row>
    <row r="279" spans="1:6" x14ac:dyDescent="0.25">
      <c r="A279" s="418"/>
      <c r="B279" s="447"/>
      <c r="C279" s="17" t="s">
        <v>114</v>
      </c>
      <c r="D279" s="126"/>
      <c r="E279" s="206"/>
      <c r="F279" s="246"/>
    </row>
    <row r="280" spans="1:6" x14ac:dyDescent="0.25">
      <c r="A280" s="418"/>
      <c r="B280" s="447"/>
      <c r="C280" s="17" t="s">
        <v>115</v>
      </c>
      <c r="D280" s="126"/>
      <c r="E280" s="206"/>
      <c r="F280" s="246"/>
    </row>
    <row r="281" spans="1:6" x14ac:dyDescent="0.25">
      <c r="A281" s="418"/>
      <c r="B281" s="447"/>
      <c r="C281" s="17" t="s">
        <v>116</v>
      </c>
      <c r="D281" s="126"/>
      <c r="E281" s="206"/>
      <c r="F281" s="246"/>
    </row>
    <row r="282" spans="1:6" x14ac:dyDescent="0.25">
      <c r="A282" s="418"/>
      <c r="B282" s="447"/>
      <c r="C282" s="17" t="s">
        <v>117</v>
      </c>
      <c r="D282" s="126"/>
      <c r="E282" s="206"/>
      <c r="F282" s="246"/>
    </row>
    <row r="283" spans="1:6" x14ac:dyDescent="0.25">
      <c r="A283" s="418"/>
      <c r="B283" s="447"/>
      <c r="C283" s="17" t="s">
        <v>118</v>
      </c>
      <c r="D283" s="126"/>
      <c r="E283" s="206"/>
      <c r="F283" s="246"/>
    </row>
    <row r="284" spans="1:6" x14ac:dyDescent="0.25">
      <c r="A284" s="418"/>
      <c r="B284" s="447"/>
      <c r="C284" s="17" t="s">
        <v>119</v>
      </c>
      <c r="D284" s="126"/>
      <c r="E284" s="206"/>
      <c r="F284" s="246"/>
    </row>
    <row r="285" spans="1:6" x14ac:dyDescent="0.25">
      <c r="A285" s="418"/>
      <c r="B285" s="447"/>
      <c r="C285" s="17" t="s">
        <v>120</v>
      </c>
      <c r="D285" s="126"/>
      <c r="E285" s="206"/>
      <c r="F285" s="246"/>
    </row>
    <row r="286" spans="1:6" x14ac:dyDescent="0.25">
      <c r="A286" s="418"/>
      <c r="B286" s="447"/>
      <c r="C286" s="17" t="s">
        <v>203</v>
      </c>
      <c r="D286" s="126"/>
      <c r="E286" s="206"/>
      <c r="F286" s="246"/>
    </row>
    <row r="287" spans="1:6" x14ac:dyDescent="0.25">
      <c r="A287" s="418"/>
      <c r="B287" s="447"/>
      <c r="C287" s="17" t="s">
        <v>204</v>
      </c>
      <c r="D287" s="126"/>
      <c r="E287" s="206"/>
      <c r="F287" s="246"/>
    </row>
    <row r="288" spans="1:6" x14ac:dyDescent="0.25">
      <c r="A288" s="418"/>
      <c r="B288" s="447"/>
      <c r="C288" s="17" t="s">
        <v>205</v>
      </c>
      <c r="D288" s="126"/>
      <c r="E288" s="206"/>
      <c r="F288" s="246"/>
    </row>
    <row r="289" spans="1:6" x14ac:dyDescent="0.25">
      <c r="A289" s="418"/>
      <c r="B289" s="447"/>
      <c r="C289" s="17" t="s">
        <v>206</v>
      </c>
      <c r="D289" s="126"/>
      <c r="E289" s="206"/>
      <c r="F289" s="246"/>
    </row>
    <row r="290" spans="1:6" x14ac:dyDescent="0.25">
      <c r="A290" s="418"/>
      <c r="B290" s="447"/>
      <c r="C290" s="17" t="s">
        <v>207</v>
      </c>
      <c r="D290" s="126"/>
      <c r="E290" s="206"/>
      <c r="F290" s="246"/>
    </row>
    <row r="291" spans="1:6" x14ac:dyDescent="0.25">
      <c r="A291" s="418"/>
      <c r="B291" s="447"/>
      <c r="C291" s="17" t="s">
        <v>126</v>
      </c>
      <c r="D291" s="126"/>
      <c r="E291" s="206"/>
      <c r="F291" s="246"/>
    </row>
    <row r="292" spans="1:6" x14ac:dyDescent="0.25">
      <c r="A292" s="418"/>
      <c r="B292" s="447"/>
      <c r="C292" s="17" t="s">
        <v>127</v>
      </c>
      <c r="D292" s="126"/>
      <c r="E292" s="206"/>
      <c r="F292" s="246"/>
    </row>
    <row r="293" spans="1:6" x14ac:dyDescent="0.25">
      <c r="A293" s="418"/>
      <c r="B293" s="447"/>
      <c r="C293" s="17" t="s">
        <v>128</v>
      </c>
      <c r="D293" s="126"/>
      <c r="E293" s="206"/>
      <c r="F293" s="246"/>
    </row>
    <row r="294" spans="1:6" x14ac:dyDescent="0.25">
      <c r="A294" s="418"/>
      <c r="B294" s="447"/>
      <c r="C294" s="17" t="s">
        <v>129</v>
      </c>
      <c r="D294" s="126"/>
      <c r="E294" s="206"/>
      <c r="F294" s="246"/>
    </row>
    <row r="295" spans="1:6" x14ac:dyDescent="0.25">
      <c r="A295" s="418"/>
      <c r="B295" s="447"/>
      <c r="C295" s="17" t="s">
        <v>183</v>
      </c>
      <c r="D295" s="126"/>
      <c r="E295" s="206"/>
      <c r="F295" s="246"/>
    </row>
    <row r="296" spans="1:6" x14ac:dyDescent="0.25">
      <c r="A296" s="418"/>
      <c r="B296" s="447"/>
      <c r="C296" s="19" t="s">
        <v>208</v>
      </c>
      <c r="D296" s="126"/>
      <c r="E296" s="206"/>
      <c r="F296" s="246"/>
    </row>
    <row r="297" spans="1:6" x14ac:dyDescent="0.25">
      <c r="A297" s="418"/>
      <c r="B297" s="447"/>
      <c r="C297" s="25" t="s">
        <v>215</v>
      </c>
      <c r="D297" s="126"/>
      <c r="E297" s="206"/>
      <c r="F297" s="246"/>
    </row>
    <row r="298" spans="1:6" x14ac:dyDescent="0.25">
      <c r="A298" s="418"/>
      <c r="B298" s="447"/>
      <c r="C298" s="25" t="s">
        <v>216</v>
      </c>
      <c r="D298" s="126"/>
      <c r="E298" s="206"/>
      <c r="F298" s="246"/>
    </row>
    <row r="299" spans="1:6" x14ac:dyDescent="0.25">
      <c r="A299" s="418"/>
      <c r="B299" s="447"/>
      <c r="C299" s="25" t="s">
        <v>220</v>
      </c>
      <c r="D299" s="126"/>
      <c r="E299" s="206"/>
      <c r="F299" s="246"/>
    </row>
    <row r="300" spans="1:6" x14ac:dyDescent="0.25">
      <c r="A300" s="418"/>
      <c r="B300" s="447"/>
      <c r="C300" s="25" t="s">
        <v>225</v>
      </c>
      <c r="D300" s="126"/>
      <c r="E300" s="206"/>
      <c r="F300" s="246"/>
    </row>
    <row r="301" spans="1:6" ht="15.75" thickBot="1" x14ac:dyDescent="0.3">
      <c r="A301" s="444"/>
      <c r="B301" s="448"/>
      <c r="C301" s="102" t="s">
        <v>221</v>
      </c>
      <c r="D301" s="127"/>
      <c r="E301" s="206"/>
      <c r="F301" s="246"/>
    </row>
    <row r="302" spans="1:6" ht="30" x14ac:dyDescent="0.25">
      <c r="A302" s="417">
        <v>8</v>
      </c>
      <c r="B302" s="446" t="s">
        <v>226</v>
      </c>
      <c r="C302" s="146" t="s">
        <v>227</v>
      </c>
      <c r="D302" s="137" t="s">
        <v>227</v>
      </c>
      <c r="E302" s="208">
        <f>40600*2</f>
        <v>81200</v>
      </c>
      <c r="F302" s="208">
        <v>121800</v>
      </c>
    </row>
    <row r="303" spans="1:6" x14ac:dyDescent="0.25">
      <c r="A303" s="418"/>
      <c r="B303" s="447"/>
      <c r="C303" s="76" t="s">
        <v>663</v>
      </c>
      <c r="D303" s="132"/>
      <c r="E303" s="200"/>
      <c r="F303" s="242"/>
    </row>
    <row r="304" spans="1:6" ht="48" x14ac:dyDescent="0.25">
      <c r="A304" s="418"/>
      <c r="B304" s="447"/>
      <c r="C304" s="74" t="s">
        <v>634</v>
      </c>
      <c r="D304" s="128"/>
      <c r="E304" s="211"/>
      <c r="F304" s="249"/>
    </row>
    <row r="305" spans="1:6" ht="48" x14ac:dyDescent="0.25">
      <c r="A305" s="418"/>
      <c r="B305" s="447"/>
      <c r="C305" s="26" t="s">
        <v>228</v>
      </c>
      <c r="D305" s="126"/>
      <c r="E305" s="206"/>
      <c r="F305" s="246"/>
    </row>
    <row r="306" spans="1:6" ht="36" x14ac:dyDescent="0.25">
      <c r="A306" s="418"/>
      <c r="B306" s="447"/>
      <c r="C306" s="74" t="s">
        <v>635</v>
      </c>
      <c r="D306" s="126"/>
      <c r="E306" s="206"/>
      <c r="F306" s="246"/>
    </row>
    <row r="307" spans="1:6" ht="48" x14ac:dyDescent="0.25">
      <c r="A307" s="418"/>
      <c r="B307" s="447"/>
      <c r="C307" s="26" t="s">
        <v>176</v>
      </c>
      <c r="D307" s="126"/>
      <c r="E307" s="206"/>
      <c r="F307" s="246"/>
    </row>
    <row r="308" spans="1:6" ht="48" x14ac:dyDescent="0.25">
      <c r="A308" s="418"/>
      <c r="B308" s="447"/>
      <c r="C308" s="26" t="s">
        <v>177</v>
      </c>
      <c r="D308" s="126"/>
      <c r="E308" s="206"/>
      <c r="F308" s="246"/>
    </row>
    <row r="309" spans="1:6" x14ac:dyDescent="0.25">
      <c r="A309" s="418"/>
      <c r="B309" s="447"/>
      <c r="C309" s="75" t="s">
        <v>664</v>
      </c>
      <c r="D309" s="126"/>
      <c r="E309" s="206"/>
      <c r="F309" s="246"/>
    </row>
    <row r="310" spans="1:6" x14ac:dyDescent="0.25">
      <c r="A310" s="418"/>
      <c r="B310" s="447"/>
      <c r="C310" s="26" t="s">
        <v>229</v>
      </c>
      <c r="D310" s="126"/>
      <c r="E310" s="206"/>
      <c r="F310" s="246"/>
    </row>
    <row r="311" spans="1:6" x14ac:dyDescent="0.25">
      <c r="A311" s="418"/>
      <c r="B311" s="447"/>
      <c r="C311" s="26" t="s">
        <v>230</v>
      </c>
      <c r="D311" s="126"/>
      <c r="E311" s="206"/>
      <c r="F311" s="246"/>
    </row>
    <row r="312" spans="1:6" x14ac:dyDescent="0.25">
      <c r="A312" s="418"/>
      <c r="B312" s="447"/>
      <c r="C312" s="26" t="s">
        <v>231</v>
      </c>
      <c r="D312" s="126"/>
      <c r="E312" s="206"/>
      <c r="F312" s="246"/>
    </row>
    <row r="313" spans="1:6" x14ac:dyDescent="0.25">
      <c r="A313" s="418"/>
      <c r="B313" s="447"/>
      <c r="C313" s="26" t="s">
        <v>232</v>
      </c>
      <c r="D313" s="126"/>
      <c r="E313" s="206"/>
      <c r="F313" s="246"/>
    </row>
    <row r="314" spans="1:6" x14ac:dyDescent="0.25">
      <c r="A314" s="418"/>
      <c r="B314" s="447"/>
      <c r="C314" s="26" t="s">
        <v>233</v>
      </c>
      <c r="D314" s="126"/>
      <c r="E314" s="206"/>
      <c r="F314" s="246"/>
    </row>
    <row r="315" spans="1:6" x14ac:dyDescent="0.25">
      <c r="A315" s="418"/>
      <c r="B315" s="447"/>
      <c r="C315" s="26" t="s">
        <v>234</v>
      </c>
      <c r="D315" s="126"/>
      <c r="E315" s="206"/>
      <c r="F315" s="246"/>
    </row>
    <row r="316" spans="1:6" x14ac:dyDescent="0.25">
      <c r="A316" s="418"/>
      <c r="B316" s="447"/>
      <c r="C316" s="25" t="s">
        <v>235</v>
      </c>
      <c r="D316" s="126"/>
      <c r="E316" s="206"/>
      <c r="F316" s="246"/>
    </row>
    <row r="317" spans="1:6" x14ac:dyDescent="0.25">
      <c r="A317" s="418"/>
      <c r="B317" s="447"/>
      <c r="C317" s="26" t="s">
        <v>236</v>
      </c>
      <c r="D317" s="126"/>
      <c r="E317" s="206"/>
      <c r="F317" s="246"/>
    </row>
    <row r="318" spans="1:6" x14ac:dyDescent="0.25">
      <c r="A318" s="418"/>
      <c r="B318" s="447"/>
      <c r="C318" s="26" t="s">
        <v>237</v>
      </c>
      <c r="D318" s="126"/>
      <c r="E318" s="206"/>
      <c r="F318" s="246"/>
    </row>
    <row r="319" spans="1:6" x14ac:dyDescent="0.25">
      <c r="A319" s="418"/>
      <c r="B319" s="447"/>
      <c r="C319" s="25" t="s">
        <v>212</v>
      </c>
      <c r="D319" s="126"/>
      <c r="E319" s="206"/>
      <c r="F319" s="246"/>
    </row>
    <row r="320" spans="1:6" x14ac:dyDescent="0.25">
      <c r="A320" s="418"/>
      <c r="B320" s="447"/>
      <c r="C320" s="25" t="s">
        <v>214</v>
      </c>
      <c r="D320" s="126"/>
      <c r="E320" s="206"/>
      <c r="F320" s="246"/>
    </row>
    <row r="321" spans="1:6" x14ac:dyDescent="0.25">
      <c r="A321" s="418"/>
      <c r="B321" s="447"/>
      <c r="C321" s="25" t="s">
        <v>199</v>
      </c>
      <c r="D321" s="126"/>
      <c r="E321" s="206"/>
      <c r="F321" s="246"/>
    </row>
    <row r="322" spans="1:6" x14ac:dyDescent="0.25">
      <c r="A322" s="418"/>
      <c r="B322" s="447"/>
      <c r="C322" s="25" t="s">
        <v>200</v>
      </c>
      <c r="D322" s="126"/>
      <c r="E322" s="206"/>
      <c r="F322" s="246"/>
    </row>
    <row r="323" spans="1:6" x14ac:dyDescent="0.25">
      <c r="A323" s="418"/>
      <c r="B323" s="447"/>
      <c r="C323" s="19" t="s">
        <v>201</v>
      </c>
      <c r="D323" s="126"/>
      <c r="E323" s="206"/>
      <c r="F323" s="246"/>
    </row>
    <row r="324" spans="1:6" x14ac:dyDescent="0.25">
      <c r="A324" s="418"/>
      <c r="B324" s="447"/>
      <c r="C324" s="17" t="s">
        <v>104</v>
      </c>
      <c r="D324" s="126"/>
      <c r="E324" s="206"/>
      <c r="F324" s="246"/>
    </row>
    <row r="325" spans="1:6" x14ac:dyDescent="0.25">
      <c r="A325" s="418"/>
      <c r="B325" s="447"/>
      <c r="C325" s="17" t="s">
        <v>112</v>
      </c>
      <c r="D325" s="126"/>
      <c r="E325" s="206"/>
      <c r="F325" s="246"/>
    </row>
    <row r="326" spans="1:6" x14ac:dyDescent="0.25">
      <c r="A326" s="418"/>
      <c r="B326" s="447"/>
      <c r="C326" s="17" t="s">
        <v>113</v>
      </c>
      <c r="D326" s="126"/>
      <c r="E326" s="206"/>
      <c r="F326" s="246"/>
    </row>
    <row r="327" spans="1:6" x14ac:dyDescent="0.25">
      <c r="A327" s="418"/>
      <c r="B327" s="447"/>
      <c r="C327" s="17" t="s">
        <v>238</v>
      </c>
      <c r="D327" s="126"/>
      <c r="E327" s="206"/>
      <c r="F327" s="246"/>
    </row>
    <row r="328" spans="1:6" x14ac:dyDescent="0.25">
      <c r="A328" s="418"/>
      <c r="B328" s="447"/>
      <c r="C328" s="17" t="s">
        <v>239</v>
      </c>
      <c r="D328" s="126"/>
      <c r="E328" s="206"/>
      <c r="F328" s="246"/>
    </row>
    <row r="329" spans="1:6" x14ac:dyDescent="0.25">
      <c r="A329" s="418"/>
      <c r="B329" s="447"/>
      <c r="C329" s="17" t="s">
        <v>116</v>
      </c>
      <c r="D329" s="126"/>
      <c r="E329" s="206"/>
      <c r="F329" s="246"/>
    </row>
    <row r="330" spans="1:6" x14ac:dyDescent="0.25">
      <c r="A330" s="418"/>
      <c r="B330" s="447"/>
      <c r="C330" s="17" t="s">
        <v>240</v>
      </c>
      <c r="D330" s="126"/>
      <c r="E330" s="206"/>
      <c r="F330" s="246"/>
    </row>
    <row r="331" spans="1:6" x14ac:dyDescent="0.25">
      <c r="A331" s="418"/>
      <c r="B331" s="447"/>
      <c r="C331" s="17" t="s">
        <v>241</v>
      </c>
      <c r="D331" s="126"/>
      <c r="E331" s="206"/>
      <c r="F331" s="246"/>
    </row>
    <row r="332" spans="1:6" x14ac:dyDescent="0.25">
      <c r="A332" s="418"/>
      <c r="B332" s="447"/>
      <c r="C332" s="17" t="s">
        <v>242</v>
      </c>
      <c r="D332" s="126"/>
      <c r="E332" s="206"/>
      <c r="F332" s="246"/>
    </row>
    <row r="333" spans="1:6" x14ac:dyDescent="0.25">
      <c r="A333" s="418"/>
      <c r="B333" s="447"/>
      <c r="C333" s="17" t="s">
        <v>243</v>
      </c>
      <c r="D333" s="126"/>
      <c r="E333" s="206"/>
      <c r="F333" s="246"/>
    </row>
    <row r="334" spans="1:6" x14ac:dyDescent="0.25">
      <c r="A334" s="418"/>
      <c r="B334" s="447"/>
      <c r="C334" s="17" t="s">
        <v>203</v>
      </c>
      <c r="D334" s="126"/>
      <c r="E334" s="206"/>
      <c r="F334" s="246"/>
    </row>
    <row r="335" spans="1:6" x14ac:dyDescent="0.25">
      <c r="A335" s="418"/>
      <c r="B335" s="447"/>
      <c r="C335" s="17" t="s">
        <v>204</v>
      </c>
      <c r="D335" s="126"/>
      <c r="E335" s="206"/>
      <c r="F335" s="246"/>
    </row>
    <row r="336" spans="1:6" x14ac:dyDescent="0.25">
      <c r="A336" s="418"/>
      <c r="B336" s="447"/>
      <c r="C336" s="17" t="s">
        <v>205</v>
      </c>
      <c r="D336" s="126"/>
      <c r="E336" s="206"/>
      <c r="F336" s="246"/>
    </row>
    <row r="337" spans="1:6" x14ac:dyDescent="0.25">
      <c r="A337" s="418"/>
      <c r="B337" s="447"/>
      <c r="C337" s="17" t="s">
        <v>207</v>
      </c>
      <c r="D337" s="126"/>
      <c r="E337" s="206"/>
      <c r="F337" s="246"/>
    </row>
    <row r="338" spans="1:6" x14ac:dyDescent="0.25">
      <c r="A338" s="418"/>
      <c r="B338" s="447"/>
      <c r="C338" s="17" t="s">
        <v>126</v>
      </c>
      <c r="D338" s="126"/>
      <c r="E338" s="206"/>
      <c r="F338" s="246"/>
    </row>
    <row r="339" spans="1:6" x14ac:dyDescent="0.25">
      <c r="A339" s="418"/>
      <c r="B339" s="447"/>
      <c r="C339" s="17" t="s">
        <v>127</v>
      </c>
      <c r="D339" s="126"/>
      <c r="E339" s="206"/>
      <c r="F339" s="246"/>
    </row>
    <row r="340" spans="1:6" x14ac:dyDescent="0.25">
      <c r="A340" s="418"/>
      <c r="B340" s="447"/>
      <c r="C340" s="17" t="s">
        <v>128</v>
      </c>
      <c r="D340" s="126"/>
      <c r="E340" s="206"/>
      <c r="F340" s="246"/>
    </row>
    <row r="341" spans="1:6" x14ac:dyDescent="0.25">
      <c r="A341" s="418"/>
      <c r="B341" s="447"/>
      <c r="C341" s="17" t="s">
        <v>129</v>
      </c>
      <c r="D341" s="126"/>
      <c r="E341" s="206"/>
      <c r="F341" s="246"/>
    </row>
    <row r="342" spans="1:6" x14ac:dyDescent="0.25">
      <c r="A342" s="418"/>
      <c r="B342" s="447"/>
      <c r="C342" s="17" t="s">
        <v>183</v>
      </c>
      <c r="D342" s="126"/>
      <c r="E342" s="206"/>
      <c r="F342" s="246"/>
    </row>
    <row r="343" spans="1:6" x14ac:dyDescent="0.25">
      <c r="A343" s="418"/>
      <c r="B343" s="447"/>
      <c r="C343" s="19" t="s">
        <v>208</v>
      </c>
      <c r="D343" s="126"/>
      <c r="E343" s="206"/>
      <c r="F343" s="246"/>
    </row>
    <row r="344" spans="1:6" x14ac:dyDescent="0.25">
      <c r="A344" s="418"/>
      <c r="B344" s="447"/>
      <c r="C344" s="25" t="s">
        <v>215</v>
      </c>
      <c r="D344" s="126"/>
      <c r="E344" s="206"/>
      <c r="F344" s="246"/>
    </row>
    <row r="345" spans="1:6" x14ac:dyDescent="0.25">
      <c r="A345" s="418"/>
      <c r="B345" s="447"/>
      <c r="C345" s="25" t="s">
        <v>216</v>
      </c>
      <c r="D345" s="126"/>
      <c r="E345" s="206"/>
      <c r="F345" s="246"/>
    </row>
    <row r="346" spans="1:6" x14ac:dyDescent="0.25">
      <c r="A346" s="418"/>
      <c r="B346" s="447"/>
      <c r="C346" s="25" t="s">
        <v>220</v>
      </c>
      <c r="D346" s="126"/>
      <c r="E346" s="206"/>
      <c r="F346" s="246"/>
    </row>
    <row r="347" spans="1:6" x14ac:dyDescent="0.25">
      <c r="A347" s="418"/>
      <c r="B347" s="447"/>
      <c r="C347" s="25" t="s">
        <v>225</v>
      </c>
      <c r="D347" s="126"/>
      <c r="E347" s="206"/>
      <c r="F347" s="246"/>
    </row>
    <row r="348" spans="1:6" ht="15.75" thickBot="1" x14ac:dyDescent="0.3">
      <c r="A348" s="444"/>
      <c r="B348" s="448"/>
      <c r="C348" s="99" t="s">
        <v>244</v>
      </c>
      <c r="D348" s="127"/>
      <c r="E348" s="206"/>
      <c r="F348" s="246"/>
    </row>
    <row r="349" spans="1:6" ht="45" x14ac:dyDescent="0.25">
      <c r="A349" s="417">
        <v>9</v>
      </c>
      <c r="B349" s="421" t="s">
        <v>245</v>
      </c>
      <c r="C349" s="146" t="s">
        <v>246</v>
      </c>
      <c r="D349" s="139" t="s">
        <v>246</v>
      </c>
      <c r="E349" s="212">
        <f>26390*2</f>
        <v>52780</v>
      </c>
      <c r="F349" s="212">
        <v>79170</v>
      </c>
    </row>
    <row r="350" spans="1:6" x14ac:dyDescent="0.25">
      <c r="A350" s="418"/>
      <c r="B350" s="422"/>
      <c r="C350" s="76" t="s">
        <v>663</v>
      </c>
      <c r="D350" s="70"/>
      <c r="E350" s="213"/>
      <c r="F350" s="250"/>
    </row>
    <row r="351" spans="1:6" ht="36" x14ac:dyDescent="0.25">
      <c r="A351" s="419"/>
      <c r="B351" s="423"/>
      <c r="C351" s="74" t="s">
        <v>636</v>
      </c>
      <c r="D351" s="125"/>
      <c r="E351" s="205"/>
      <c r="F351" s="245"/>
    </row>
    <row r="352" spans="1:6" ht="36" x14ac:dyDescent="0.25">
      <c r="A352" s="419"/>
      <c r="B352" s="423"/>
      <c r="C352" s="74" t="s">
        <v>637</v>
      </c>
      <c r="D352" s="126"/>
      <c r="E352" s="206"/>
      <c r="F352" s="246"/>
    </row>
    <row r="353" spans="1:6" ht="36" x14ac:dyDescent="0.25">
      <c r="A353" s="419"/>
      <c r="B353" s="423"/>
      <c r="C353" s="73" t="s">
        <v>638</v>
      </c>
      <c r="D353" s="126"/>
      <c r="E353" s="206"/>
      <c r="F353" s="246"/>
    </row>
    <row r="354" spans="1:6" ht="36" x14ac:dyDescent="0.25">
      <c r="A354" s="419"/>
      <c r="B354" s="423"/>
      <c r="C354" s="74" t="s">
        <v>623</v>
      </c>
      <c r="D354" s="126"/>
      <c r="E354" s="206"/>
      <c r="F354" s="246"/>
    </row>
    <row r="355" spans="1:6" ht="48" x14ac:dyDescent="0.25">
      <c r="A355" s="419"/>
      <c r="B355" s="423"/>
      <c r="C355" s="26" t="s">
        <v>176</v>
      </c>
      <c r="D355" s="126"/>
      <c r="E355" s="206"/>
      <c r="F355" s="246"/>
    </row>
    <row r="356" spans="1:6" ht="48" x14ac:dyDescent="0.25">
      <c r="A356" s="419"/>
      <c r="B356" s="423"/>
      <c r="C356" s="26" t="s">
        <v>177</v>
      </c>
      <c r="D356" s="126"/>
      <c r="E356" s="206"/>
      <c r="F356" s="246"/>
    </row>
    <row r="357" spans="1:6" x14ac:dyDescent="0.25">
      <c r="A357" s="419"/>
      <c r="B357" s="423"/>
      <c r="C357" s="75" t="s">
        <v>664</v>
      </c>
      <c r="D357" s="126"/>
      <c r="E357" s="206"/>
      <c r="F357" s="246"/>
    </row>
    <row r="358" spans="1:6" x14ac:dyDescent="0.25">
      <c r="A358" s="419"/>
      <c r="B358" s="423"/>
      <c r="C358" s="20" t="s">
        <v>134</v>
      </c>
      <c r="D358" s="126"/>
      <c r="E358" s="206"/>
      <c r="F358" s="246"/>
    </row>
    <row r="359" spans="1:6" x14ac:dyDescent="0.25">
      <c r="A359" s="419"/>
      <c r="B359" s="423"/>
      <c r="C359" s="19" t="s">
        <v>135</v>
      </c>
      <c r="D359" s="126"/>
      <c r="E359" s="206"/>
      <c r="F359" s="246"/>
    </row>
    <row r="360" spans="1:6" x14ac:dyDescent="0.25">
      <c r="A360" s="419"/>
      <c r="B360" s="423"/>
      <c r="C360" s="20" t="s">
        <v>136</v>
      </c>
      <c r="D360" s="126"/>
      <c r="E360" s="206"/>
      <c r="F360" s="246"/>
    </row>
    <row r="361" spans="1:6" x14ac:dyDescent="0.25">
      <c r="A361" s="419"/>
      <c r="B361" s="423"/>
      <c r="C361" s="20" t="s">
        <v>137</v>
      </c>
      <c r="D361" s="126"/>
      <c r="E361" s="206"/>
      <c r="F361" s="246"/>
    </row>
    <row r="362" spans="1:6" x14ac:dyDescent="0.25">
      <c r="A362" s="419"/>
      <c r="B362" s="423"/>
      <c r="C362" s="19" t="s">
        <v>138</v>
      </c>
      <c r="D362" s="126"/>
      <c r="E362" s="206"/>
      <c r="F362" s="246"/>
    </row>
    <row r="363" spans="1:6" x14ac:dyDescent="0.25">
      <c r="A363" s="419"/>
      <c r="B363" s="423"/>
      <c r="C363" s="20" t="s">
        <v>139</v>
      </c>
      <c r="D363" s="126"/>
      <c r="E363" s="206"/>
      <c r="F363" s="246"/>
    </row>
    <row r="364" spans="1:6" x14ac:dyDescent="0.25">
      <c r="A364" s="419"/>
      <c r="B364" s="423"/>
      <c r="C364" s="19" t="s">
        <v>140</v>
      </c>
      <c r="D364" s="126"/>
      <c r="E364" s="206"/>
      <c r="F364" s="246"/>
    </row>
    <row r="365" spans="1:6" x14ac:dyDescent="0.25">
      <c r="A365" s="419"/>
      <c r="B365" s="423"/>
      <c r="C365" s="20" t="s">
        <v>141</v>
      </c>
      <c r="D365" s="126"/>
      <c r="E365" s="206"/>
      <c r="F365" s="246"/>
    </row>
    <row r="366" spans="1:6" x14ac:dyDescent="0.25">
      <c r="A366" s="419"/>
      <c r="B366" s="423"/>
      <c r="C366" s="20" t="s">
        <v>142</v>
      </c>
      <c r="D366" s="126"/>
      <c r="E366" s="206"/>
      <c r="F366" s="246"/>
    </row>
    <row r="367" spans="1:6" x14ac:dyDescent="0.25">
      <c r="A367" s="419"/>
      <c r="B367" s="423"/>
      <c r="C367" s="21" t="s">
        <v>247</v>
      </c>
      <c r="D367" s="126"/>
      <c r="E367" s="206"/>
      <c r="F367" s="246"/>
    </row>
    <row r="368" spans="1:6" x14ac:dyDescent="0.25">
      <c r="A368" s="419"/>
      <c r="B368" s="423"/>
      <c r="C368" s="21" t="s">
        <v>248</v>
      </c>
      <c r="D368" s="126"/>
      <c r="E368" s="206"/>
      <c r="F368" s="246"/>
    </row>
    <row r="369" spans="1:6" x14ac:dyDescent="0.25">
      <c r="A369" s="419"/>
      <c r="B369" s="423"/>
      <c r="C369" s="21" t="s">
        <v>144</v>
      </c>
      <c r="D369" s="126"/>
      <c r="E369" s="206"/>
      <c r="F369" s="246"/>
    </row>
    <row r="370" spans="1:6" x14ac:dyDescent="0.25">
      <c r="A370" s="419"/>
      <c r="B370" s="423"/>
      <c r="C370" s="21" t="s">
        <v>145</v>
      </c>
      <c r="D370" s="126"/>
      <c r="E370" s="206"/>
      <c r="F370" s="246"/>
    </row>
    <row r="371" spans="1:6" x14ac:dyDescent="0.25">
      <c r="A371" s="419"/>
      <c r="B371" s="423"/>
      <c r="C371" s="21" t="s">
        <v>146</v>
      </c>
      <c r="D371" s="126"/>
      <c r="E371" s="206"/>
      <c r="F371" s="246"/>
    </row>
    <row r="372" spans="1:6" x14ac:dyDescent="0.25">
      <c r="A372" s="419"/>
      <c r="B372" s="423"/>
      <c r="C372" s="20" t="s">
        <v>147</v>
      </c>
      <c r="D372" s="126"/>
      <c r="E372" s="206"/>
      <c r="F372" s="246"/>
    </row>
    <row r="373" spans="1:6" x14ac:dyDescent="0.25">
      <c r="A373" s="419"/>
      <c r="B373" s="423"/>
      <c r="C373" s="21" t="s">
        <v>148</v>
      </c>
      <c r="D373" s="126"/>
      <c r="E373" s="206"/>
      <c r="F373" s="246"/>
    </row>
    <row r="374" spans="1:6" x14ac:dyDescent="0.25">
      <c r="A374" s="419"/>
      <c r="B374" s="423"/>
      <c r="C374" s="21" t="s">
        <v>149</v>
      </c>
      <c r="D374" s="126"/>
      <c r="E374" s="206"/>
      <c r="F374" s="246"/>
    </row>
    <row r="375" spans="1:6" x14ac:dyDescent="0.25">
      <c r="A375" s="419"/>
      <c r="B375" s="423"/>
      <c r="C375" s="21" t="s">
        <v>150</v>
      </c>
      <c r="D375" s="126"/>
      <c r="E375" s="206"/>
      <c r="F375" s="246"/>
    </row>
    <row r="376" spans="1:6" x14ac:dyDescent="0.25">
      <c r="A376" s="419"/>
      <c r="B376" s="423"/>
      <c r="C376" s="21" t="s">
        <v>151</v>
      </c>
      <c r="D376" s="126"/>
      <c r="E376" s="206"/>
      <c r="F376" s="246"/>
    </row>
    <row r="377" spans="1:6" x14ac:dyDescent="0.25">
      <c r="A377" s="419"/>
      <c r="B377" s="423"/>
      <c r="C377" s="20" t="s">
        <v>249</v>
      </c>
      <c r="D377" s="126"/>
      <c r="E377" s="206"/>
      <c r="F377" s="246"/>
    </row>
    <row r="378" spans="1:6" x14ac:dyDescent="0.25">
      <c r="A378" s="419"/>
      <c r="B378" s="423"/>
      <c r="C378" s="20" t="s">
        <v>250</v>
      </c>
      <c r="D378" s="126"/>
      <c r="E378" s="206"/>
      <c r="F378" s="246"/>
    </row>
    <row r="379" spans="1:6" x14ac:dyDescent="0.25">
      <c r="A379" s="419"/>
      <c r="B379" s="423"/>
      <c r="C379" s="20" t="s">
        <v>153</v>
      </c>
      <c r="D379" s="126"/>
      <c r="E379" s="206"/>
      <c r="F379" s="246"/>
    </row>
    <row r="380" spans="1:6" x14ac:dyDescent="0.25">
      <c r="A380" s="419"/>
      <c r="B380" s="423"/>
      <c r="C380" s="20" t="s">
        <v>154</v>
      </c>
      <c r="D380" s="126"/>
      <c r="E380" s="206"/>
      <c r="F380" s="246"/>
    </row>
    <row r="381" spans="1:6" x14ac:dyDescent="0.25">
      <c r="A381" s="419"/>
      <c r="B381" s="423"/>
      <c r="C381" s="20" t="s">
        <v>155</v>
      </c>
      <c r="D381" s="126"/>
      <c r="E381" s="206"/>
      <c r="F381" s="246"/>
    </row>
    <row r="382" spans="1:6" x14ac:dyDescent="0.25">
      <c r="A382" s="419"/>
      <c r="B382" s="423"/>
      <c r="C382" s="21" t="s">
        <v>156</v>
      </c>
      <c r="D382" s="126"/>
      <c r="E382" s="206"/>
      <c r="F382" s="246"/>
    </row>
    <row r="383" spans="1:6" x14ac:dyDescent="0.25">
      <c r="A383" s="419"/>
      <c r="B383" s="423"/>
      <c r="C383" s="21" t="s">
        <v>157</v>
      </c>
      <c r="D383" s="126"/>
      <c r="E383" s="206"/>
      <c r="F383" s="246"/>
    </row>
    <row r="384" spans="1:6" x14ac:dyDescent="0.25">
      <c r="A384" s="419"/>
      <c r="B384" s="423"/>
      <c r="C384" s="20" t="s">
        <v>158</v>
      </c>
      <c r="D384" s="126"/>
      <c r="E384" s="206"/>
      <c r="F384" s="246"/>
    </row>
    <row r="385" spans="1:6" x14ac:dyDescent="0.25">
      <c r="A385" s="419"/>
      <c r="B385" s="423"/>
      <c r="C385" s="20" t="s">
        <v>159</v>
      </c>
      <c r="D385" s="126"/>
      <c r="E385" s="206"/>
      <c r="F385" s="246"/>
    </row>
    <row r="386" spans="1:6" x14ac:dyDescent="0.25">
      <c r="A386" s="419"/>
      <c r="B386" s="423"/>
      <c r="C386" s="20" t="s">
        <v>160</v>
      </c>
      <c r="D386" s="126"/>
      <c r="E386" s="206"/>
      <c r="F386" s="246"/>
    </row>
    <row r="387" spans="1:6" x14ac:dyDescent="0.25">
      <c r="A387" s="419"/>
      <c r="B387" s="423"/>
      <c r="C387" s="21" t="s">
        <v>161</v>
      </c>
      <c r="D387" s="126"/>
      <c r="E387" s="206"/>
      <c r="F387" s="246"/>
    </row>
    <row r="388" spans="1:6" x14ac:dyDescent="0.25">
      <c r="A388" s="419"/>
      <c r="B388" s="423"/>
      <c r="C388" s="20" t="s">
        <v>162</v>
      </c>
      <c r="D388" s="126"/>
      <c r="E388" s="206"/>
      <c r="F388" s="246"/>
    </row>
    <row r="389" spans="1:6" x14ac:dyDescent="0.25">
      <c r="A389" s="419"/>
      <c r="B389" s="423"/>
      <c r="C389" s="20" t="s">
        <v>163</v>
      </c>
      <c r="D389" s="126"/>
      <c r="E389" s="206"/>
      <c r="F389" s="246"/>
    </row>
    <row r="390" spans="1:6" x14ac:dyDescent="0.25">
      <c r="A390" s="419"/>
      <c r="B390" s="423"/>
      <c r="C390" s="22" t="s">
        <v>164</v>
      </c>
      <c r="D390" s="126"/>
      <c r="E390" s="206"/>
      <c r="F390" s="246"/>
    </row>
    <row r="391" spans="1:6" x14ac:dyDescent="0.25">
      <c r="A391" s="419"/>
      <c r="B391" s="423"/>
      <c r="C391" s="22" t="s">
        <v>165</v>
      </c>
      <c r="D391" s="126"/>
      <c r="E391" s="206"/>
      <c r="F391" s="246"/>
    </row>
    <row r="392" spans="1:6" x14ac:dyDescent="0.25">
      <c r="A392" s="419"/>
      <c r="B392" s="423"/>
      <c r="C392" s="23" t="s">
        <v>166</v>
      </c>
      <c r="D392" s="126"/>
      <c r="E392" s="206"/>
      <c r="F392" s="246"/>
    </row>
    <row r="393" spans="1:6" ht="24" x14ac:dyDescent="0.25">
      <c r="A393" s="419"/>
      <c r="B393" s="423"/>
      <c r="C393" s="21" t="s">
        <v>167</v>
      </c>
      <c r="D393" s="126"/>
      <c r="E393" s="206"/>
      <c r="F393" s="246"/>
    </row>
    <row r="394" spans="1:6" ht="15.75" thickBot="1" x14ac:dyDescent="0.3">
      <c r="A394" s="420"/>
      <c r="B394" s="424"/>
      <c r="C394" s="100" t="s">
        <v>183</v>
      </c>
      <c r="D394" s="127"/>
      <c r="E394" s="206"/>
      <c r="F394" s="246"/>
    </row>
    <row r="395" spans="1:6" x14ac:dyDescent="0.25">
      <c r="A395" s="417">
        <v>10</v>
      </c>
      <c r="B395" s="421" t="s">
        <v>251</v>
      </c>
      <c r="C395" s="147" t="s">
        <v>252</v>
      </c>
      <c r="D395" s="139" t="s">
        <v>252</v>
      </c>
      <c r="E395" s="212">
        <f>22330*2</f>
        <v>44660</v>
      </c>
      <c r="F395" s="212">
        <v>66990</v>
      </c>
    </row>
    <row r="396" spans="1:6" x14ac:dyDescent="0.25">
      <c r="A396" s="418"/>
      <c r="B396" s="422"/>
      <c r="C396" s="32" t="s">
        <v>663</v>
      </c>
      <c r="D396" s="70"/>
      <c r="E396" s="213"/>
      <c r="F396" s="250"/>
    </row>
    <row r="397" spans="1:6" ht="48" x14ac:dyDescent="0.25">
      <c r="A397" s="419"/>
      <c r="B397" s="423"/>
      <c r="C397" s="33" t="s">
        <v>613</v>
      </c>
      <c r="D397" s="125"/>
      <c r="E397" s="205"/>
      <c r="F397" s="245"/>
    </row>
    <row r="398" spans="1:6" ht="48" x14ac:dyDescent="0.25">
      <c r="A398" s="419"/>
      <c r="B398" s="423"/>
      <c r="C398" s="31" t="s">
        <v>612</v>
      </c>
      <c r="D398" s="126"/>
      <c r="E398" s="206"/>
      <c r="F398" s="246"/>
    </row>
    <row r="399" spans="1:6" ht="48" x14ac:dyDescent="0.25">
      <c r="A399" s="419"/>
      <c r="B399" s="423"/>
      <c r="C399" s="31" t="s">
        <v>614</v>
      </c>
      <c r="D399" s="126"/>
      <c r="E399" s="206"/>
      <c r="F399" s="246"/>
    </row>
    <row r="400" spans="1:6" ht="48" x14ac:dyDescent="0.25">
      <c r="A400" s="419"/>
      <c r="B400" s="423"/>
      <c r="C400" s="31" t="s">
        <v>615</v>
      </c>
      <c r="D400" s="126"/>
      <c r="E400" s="206"/>
      <c r="F400" s="246"/>
    </row>
    <row r="401" spans="1:6" ht="48" x14ac:dyDescent="0.25">
      <c r="A401" s="419"/>
      <c r="B401" s="423"/>
      <c r="C401" s="31" t="s">
        <v>611</v>
      </c>
      <c r="D401" s="126"/>
      <c r="E401" s="206"/>
      <c r="F401" s="246"/>
    </row>
    <row r="402" spans="1:6" ht="48" x14ac:dyDescent="0.25">
      <c r="A402" s="419"/>
      <c r="B402" s="423"/>
      <c r="C402" s="31" t="s">
        <v>616</v>
      </c>
      <c r="D402" s="126"/>
      <c r="E402" s="206"/>
      <c r="F402" s="246"/>
    </row>
    <row r="403" spans="1:6" x14ac:dyDescent="0.25">
      <c r="A403" s="419"/>
      <c r="B403" s="423"/>
      <c r="C403" s="31" t="s">
        <v>617</v>
      </c>
      <c r="D403" s="126"/>
      <c r="E403" s="206"/>
      <c r="F403" s="246"/>
    </row>
    <row r="404" spans="1:6" x14ac:dyDescent="0.25">
      <c r="A404" s="419"/>
      <c r="B404" s="423"/>
      <c r="C404" s="34" t="s">
        <v>664</v>
      </c>
      <c r="D404" s="126"/>
      <c r="E404" s="206"/>
      <c r="F404" s="246"/>
    </row>
    <row r="405" spans="1:6" x14ac:dyDescent="0.25">
      <c r="A405" s="419"/>
      <c r="B405" s="423"/>
      <c r="C405" s="20" t="s">
        <v>134</v>
      </c>
      <c r="D405" s="126"/>
      <c r="E405" s="206"/>
      <c r="F405" s="246"/>
    </row>
    <row r="406" spans="1:6" x14ac:dyDescent="0.25">
      <c r="A406" s="419"/>
      <c r="B406" s="423"/>
      <c r="C406" s="19" t="s">
        <v>135</v>
      </c>
      <c r="D406" s="126"/>
      <c r="E406" s="206"/>
      <c r="F406" s="246"/>
    </row>
    <row r="407" spans="1:6" x14ac:dyDescent="0.25">
      <c r="A407" s="419"/>
      <c r="B407" s="423"/>
      <c r="C407" s="20" t="s">
        <v>136</v>
      </c>
      <c r="D407" s="126"/>
      <c r="E407" s="206"/>
      <c r="F407" s="246"/>
    </row>
    <row r="408" spans="1:6" x14ac:dyDescent="0.25">
      <c r="A408" s="419"/>
      <c r="B408" s="423"/>
      <c r="C408" s="20" t="s">
        <v>137</v>
      </c>
      <c r="D408" s="126"/>
      <c r="E408" s="206"/>
      <c r="F408" s="246"/>
    </row>
    <row r="409" spans="1:6" x14ac:dyDescent="0.25">
      <c r="A409" s="419"/>
      <c r="B409" s="423"/>
      <c r="C409" s="19" t="s">
        <v>138</v>
      </c>
      <c r="D409" s="126"/>
      <c r="E409" s="206"/>
      <c r="F409" s="246"/>
    </row>
    <row r="410" spans="1:6" x14ac:dyDescent="0.25">
      <c r="A410" s="419"/>
      <c r="B410" s="423"/>
      <c r="C410" s="20" t="s">
        <v>139</v>
      </c>
      <c r="D410" s="126"/>
      <c r="E410" s="206"/>
      <c r="F410" s="246"/>
    </row>
    <row r="411" spans="1:6" x14ac:dyDescent="0.25">
      <c r="A411" s="419"/>
      <c r="B411" s="423"/>
      <c r="C411" s="19" t="s">
        <v>140</v>
      </c>
      <c r="D411" s="126"/>
      <c r="E411" s="206"/>
      <c r="F411" s="246"/>
    </row>
    <row r="412" spans="1:6" x14ac:dyDescent="0.25">
      <c r="A412" s="419"/>
      <c r="B412" s="423"/>
      <c r="C412" s="20" t="s">
        <v>141</v>
      </c>
      <c r="D412" s="126"/>
      <c r="E412" s="206"/>
      <c r="F412" s="246"/>
    </row>
    <row r="413" spans="1:6" x14ac:dyDescent="0.25">
      <c r="A413" s="419"/>
      <c r="B413" s="423"/>
      <c r="C413" s="20" t="s">
        <v>142</v>
      </c>
      <c r="D413" s="126"/>
      <c r="E413" s="206"/>
      <c r="F413" s="246"/>
    </row>
    <row r="414" spans="1:6" x14ac:dyDescent="0.25">
      <c r="A414" s="419"/>
      <c r="B414" s="423"/>
      <c r="C414" s="21" t="s">
        <v>247</v>
      </c>
      <c r="D414" s="126"/>
      <c r="E414" s="206"/>
      <c r="F414" s="246"/>
    </row>
    <row r="415" spans="1:6" x14ac:dyDescent="0.25">
      <c r="A415" s="419"/>
      <c r="B415" s="423"/>
      <c r="C415" s="21" t="s">
        <v>248</v>
      </c>
      <c r="D415" s="126"/>
      <c r="E415" s="206"/>
      <c r="F415" s="246"/>
    </row>
    <row r="416" spans="1:6" x14ac:dyDescent="0.25">
      <c r="A416" s="419"/>
      <c r="B416" s="423"/>
      <c r="C416" s="21" t="s">
        <v>144</v>
      </c>
      <c r="D416" s="126"/>
      <c r="E416" s="206"/>
      <c r="F416" s="246"/>
    </row>
    <row r="417" spans="1:6" x14ac:dyDescent="0.25">
      <c r="A417" s="419"/>
      <c r="B417" s="423"/>
      <c r="C417" s="21" t="s">
        <v>145</v>
      </c>
      <c r="D417" s="126"/>
      <c r="E417" s="206"/>
      <c r="F417" s="246"/>
    </row>
    <row r="418" spans="1:6" x14ac:dyDescent="0.25">
      <c r="A418" s="419"/>
      <c r="B418" s="423"/>
      <c r="C418" s="21" t="s">
        <v>146</v>
      </c>
      <c r="D418" s="126"/>
      <c r="E418" s="206"/>
      <c r="F418" s="246"/>
    </row>
    <row r="419" spans="1:6" x14ac:dyDescent="0.25">
      <c r="A419" s="419"/>
      <c r="B419" s="423"/>
      <c r="C419" s="20" t="s">
        <v>147</v>
      </c>
      <c r="D419" s="126"/>
      <c r="E419" s="206"/>
      <c r="F419" s="246"/>
    </row>
    <row r="420" spans="1:6" x14ac:dyDescent="0.25">
      <c r="A420" s="419"/>
      <c r="B420" s="423"/>
      <c r="C420" s="21" t="s">
        <v>148</v>
      </c>
      <c r="D420" s="126"/>
      <c r="E420" s="206"/>
      <c r="F420" s="246"/>
    </row>
    <row r="421" spans="1:6" x14ac:dyDescent="0.25">
      <c r="A421" s="419"/>
      <c r="B421" s="423"/>
      <c r="C421" s="21" t="s">
        <v>149</v>
      </c>
      <c r="D421" s="126"/>
      <c r="E421" s="206"/>
      <c r="F421" s="246"/>
    </row>
    <row r="422" spans="1:6" x14ac:dyDescent="0.25">
      <c r="A422" s="419"/>
      <c r="B422" s="423"/>
      <c r="C422" s="21" t="s">
        <v>150</v>
      </c>
      <c r="D422" s="126"/>
      <c r="E422" s="206"/>
      <c r="F422" s="246"/>
    </row>
    <row r="423" spans="1:6" x14ac:dyDescent="0.25">
      <c r="A423" s="419"/>
      <c r="B423" s="423"/>
      <c r="C423" s="21" t="s">
        <v>151</v>
      </c>
      <c r="D423" s="126"/>
      <c r="E423" s="206"/>
      <c r="F423" s="246"/>
    </row>
    <row r="424" spans="1:6" x14ac:dyDescent="0.25">
      <c r="A424" s="419"/>
      <c r="B424" s="423"/>
      <c r="C424" s="20" t="s">
        <v>249</v>
      </c>
      <c r="D424" s="126"/>
      <c r="E424" s="206"/>
      <c r="F424" s="246"/>
    </row>
    <row r="425" spans="1:6" x14ac:dyDescent="0.25">
      <c r="A425" s="419"/>
      <c r="B425" s="423"/>
      <c r="C425" s="20" t="s">
        <v>250</v>
      </c>
      <c r="D425" s="126"/>
      <c r="E425" s="206"/>
      <c r="F425" s="246"/>
    </row>
    <row r="426" spans="1:6" x14ac:dyDescent="0.25">
      <c r="A426" s="419"/>
      <c r="B426" s="423"/>
      <c r="C426" s="20" t="s">
        <v>153</v>
      </c>
      <c r="D426" s="126"/>
      <c r="E426" s="206"/>
      <c r="F426" s="246"/>
    </row>
    <row r="427" spans="1:6" x14ac:dyDescent="0.25">
      <c r="A427" s="419"/>
      <c r="B427" s="423"/>
      <c r="C427" s="20" t="s">
        <v>154</v>
      </c>
      <c r="D427" s="126"/>
      <c r="E427" s="206"/>
      <c r="F427" s="246"/>
    </row>
    <row r="428" spans="1:6" x14ac:dyDescent="0.25">
      <c r="A428" s="419"/>
      <c r="B428" s="423"/>
      <c r="C428" s="20" t="s">
        <v>155</v>
      </c>
      <c r="D428" s="126"/>
      <c r="E428" s="206"/>
      <c r="F428" s="246"/>
    </row>
    <row r="429" spans="1:6" x14ac:dyDescent="0.25">
      <c r="A429" s="419"/>
      <c r="B429" s="423"/>
      <c r="C429" s="21" t="s">
        <v>156</v>
      </c>
      <c r="D429" s="126"/>
      <c r="E429" s="206"/>
      <c r="F429" s="246"/>
    </row>
    <row r="430" spans="1:6" x14ac:dyDescent="0.25">
      <c r="A430" s="419"/>
      <c r="B430" s="423"/>
      <c r="C430" s="21" t="s">
        <v>157</v>
      </c>
      <c r="D430" s="126"/>
      <c r="E430" s="206"/>
      <c r="F430" s="246"/>
    </row>
    <row r="431" spans="1:6" x14ac:dyDescent="0.25">
      <c r="A431" s="419"/>
      <c r="B431" s="423"/>
      <c r="C431" s="20" t="s">
        <v>158</v>
      </c>
      <c r="D431" s="126"/>
      <c r="E431" s="206"/>
      <c r="F431" s="246"/>
    </row>
    <row r="432" spans="1:6" x14ac:dyDescent="0.25">
      <c r="A432" s="419"/>
      <c r="B432" s="423"/>
      <c r="C432" s="20" t="s">
        <v>159</v>
      </c>
      <c r="D432" s="126"/>
      <c r="E432" s="206"/>
      <c r="F432" s="246"/>
    </row>
    <row r="433" spans="1:6" x14ac:dyDescent="0.25">
      <c r="A433" s="419"/>
      <c r="B433" s="423"/>
      <c r="C433" s="20" t="s">
        <v>160</v>
      </c>
      <c r="D433" s="126"/>
      <c r="E433" s="206"/>
      <c r="F433" s="246"/>
    </row>
    <row r="434" spans="1:6" x14ac:dyDescent="0.25">
      <c r="A434" s="419"/>
      <c r="B434" s="423"/>
      <c r="C434" s="21" t="s">
        <v>161</v>
      </c>
      <c r="D434" s="126"/>
      <c r="E434" s="206"/>
      <c r="F434" s="246"/>
    </row>
    <row r="435" spans="1:6" x14ac:dyDescent="0.25">
      <c r="A435" s="419"/>
      <c r="B435" s="423"/>
      <c r="C435" s="20" t="s">
        <v>162</v>
      </c>
      <c r="D435" s="126"/>
      <c r="E435" s="206"/>
      <c r="F435" s="246"/>
    </row>
    <row r="436" spans="1:6" x14ac:dyDescent="0.25">
      <c r="A436" s="419"/>
      <c r="B436" s="423"/>
      <c r="C436" s="20" t="s">
        <v>163</v>
      </c>
      <c r="D436" s="126"/>
      <c r="E436" s="206"/>
      <c r="F436" s="246"/>
    </row>
    <row r="437" spans="1:6" x14ac:dyDescent="0.25">
      <c r="A437" s="419"/>
      <c r="B437" s="423"/>
      <c r="C437" s="22" t="s">
        <v>164</v>
      </c>
      <c r="D437" s="126"/>
      <c r="E437" s="206"/>
      <c r="F437" s="246"/>
    </row>
    <row r="438" spans="1:6" x14ac:dyDescent="0.25">
      <c r="A438" s="419"/>
      <c r="B438" s="423"/>
      <c r="C438" s="22" t="s">
        <v>165</v>
      </c>
      <c r="D438" s="126"/>
      <c r="E438" s="206"/>
      <c r="F438" s="246"/>
    </row>
    <row r="439" spans="1:6" x14ac:dyDescent="0.25">
      <c r="A439" s="419"/>
      <c r="B439" s="423"/>
      <c r="C439" s="23" t="s">
        <v>166</v>
      </c>
      <c r="D439" s="126"/>
      <c r="E439" s="206"/>
      <c r="F439" s="246"/>
    </row>
    <row r="440" spans="1:6" ht="24" x14ac:dyDescent="0.25">
      <c r="A440" s="419"/>
      <c r="B440" s="423"/>
      <c r="C440" s="21" t="s">
        <v>167</v>
      </c>
      <c r="D440" s="126"/>
      <c r="E440" s="206"/>
      <c r="F440" s="246"/>
    </row>
    <row r="441" spans="1:6" ht="15.75" thickBot="1" x14ac:dyDescent="0.3">
      <c r="A441" s="420"/>
      <c r="B441" s="424"/>
      <c r="C441" s="100" t="s">
        <v>253</v>
      </c>
      <c r="D441" s="127"/>
      <c r="E441" s="206"/>
      <c r="F441" s="246"/>
    </row>
    <row r="442" spans="1:6" ht="60" x14ac:dyDescent="0.25">
      <c r="A442" s="438">
        <v>11</v>
      </c>
      <c r="B442" s="421" t="s">
        <v>254</v>
      </c>
      <c r="C442" s="148" t="s">
        <v>255</v>
      </c>
      <c r="D442" s="137" t="s">
        <v>255</v>
      </c>
      <c r="E442" s="208">
        <f>17400*2</f>
        <v>34800</v>
      </c>
      <c r="F442" s="208">
        <v>69600</v>
      </c>
    </row>
    <row r="443" spans="1:6" x14ac:dyDescent="0.25">
      <c r="A443" s="439"/>
      <c r="B443" s="422"/>
      <c r="C443" s="35" t="s">
        <v>682</v>
      </c>
      <c r="D443" s="132"/>
      <c r="E443" s="200"/>
      <c r="F443" s="242"/>
    </row>
    <row r="444" spans="1:6" ht="24" x14ac:dyDescent="0.25">
      <c r="A444" s="419"/>
      <c r="B444" s="423"/>
      <c r="C444" s="36" t="s">
        <v>256</v>
      </c>
      <c r="D444" s="129"/>
      <c r="E444" s="214"/>
      <c r="F444" s="251"/>
    </row>
    <row r="445" spans="1:6" x14ac:dyDescent="0.25">
      <c r="A445" s="419"/>
      <c r="B445" s="423"/>
      <c r="C445" s="35" t="s">
        <v>664</v>
      </c>
      <c r="D445" s="129"/>
      <c r="E445" s="214"/>
      <c r="F445" s="251"/>
    </row>
    <row r="446" spans="1:6" x14ac:dyDescent="0.25">
      <c r="A446" s="419"/>
      <c r="B446" s="423"/>
      <c r="C446" s="37" t="s">
        <v>134</v>
      </c>
      <c r="D446" s="129"/>
      <c r="E446" s="214"/>
      <c r="F446" s="251"/>
    </row>
    <row r="447" spans="1:6" x14ac:dyDescent="0.25">
      <c r="A447" s="419"/>
      <c r="B447" s="423"/>
      <c r="C447" s="25" t="s">
        <v>135</v>
      </c>
      <c r="D447" s="129"/>
      <c r="E447" s="214"/>
      <c r="F447" s="251"/>
    </row>
    <row r="448" spans="1:6" x14ac:dyDescent="0.25">
      <c r="A448" s="419"/>
      <c r="B448" s="423"/>
      <c r="C448" s="37" t="s">
        <v>136</v>
      </c>
      <c r="D448" s="129"/>
      <c r="E448" s="214"/>
      <c r="F448" s="251"/>
    </row>
    <row r="449" spans="1:6" x14ac:dyDescent="0.25">
      <c r="A449" s="419"/>
      <c r="B449" s="423"/>
      <c r="C449" s="37" t="s">
        <v>137</v>
      </c>
      <c r="D449" s="129"/>
      <c r="E449" s="214"/>
      <c r="F449" s="251"/>
    </row>
    <row r="450" spans="1:6" x14ac:dyDescent="0.25">
      <c r="A450" s="419"/>
      <c r="B450" s="423"/>
      <c r="C450" s="25" t="s">
        <v>138</v>
      </c>
      <c r="D450" s="129"/>
      <c r="E450" s="214"/>
      <c r="F450" s="251"/>
    </row>
    <row r="451" spans="1:6" x14ac:dyDescent="0.25">
      <c r="A451" s="419"/>
      <c r="B451" s="423"/>
      <c r="C451" s="37" t="s">
        <v>139</v>
      </c>
      <c r="D451" s="129"/>
      <c r="E451" s="214"/>
      <c r="F451" s="251"/>
    </row>
    <row r="452" spans="1:6" x14ac:dyDescent="0.25">
      <c r="A452" s="419"/>
      <c r="B452" s="423"/>
      <c r="C452" s="25" t="s">
        <v>140</v>
      </c>
      <c r="D452" s="129"/>
      <c r="E452" s="214"/>
      <c r="F452" s="251"/>
    </row>
    <row r="453" spans="1:6" x14ac:dyDescent="0.25">
      <c r="A453" s="419"/>
      <c r="B453" s="423"/>
      <c r="C453" s="37" t="s">
        <v>141</v>
      </c>
      <c r="D453" s="129"/>
      <c r="E453" s="214"/>
      <c r="F453" s="251"/>
    </row>
    <row r="454" spans="1:6" x14ac:dyDescent="0.25">
      <c r="A454" s="419"/>
      <c r="B454" s="423"/>
      <c r="C454" s="37" t="s">
        <v>142</v>
      </c>
      <c r="D454" s="129"/>
      <c r="E454" s="214"/>
      <c r="F454" s="251"/>
    </row>
    <row r="455" spans="1:6" x14ac:dyDescent="0.25">
      <c r="A455" s="419"/>
      <c r="B455" s="423"/>
      <c r="C455" s="36" t="s">
        <v>247</v>
      </c>
      <c r="D455" s="129"/>
      <c r="E455" s="214"/>
      <c r="F455" s="251"/>
    </row>
    <row r="456" spans="1:6" x14ac:dyDescent="0.25">
      <c r="A456" s="419"/>
      <c r="B456" s="423"/>
      <c r="C456" s="36" t="s">
        <v>248</v>
      </c>
      <c r="D456" s="129"/>
      <c r="E456" s="214"/>
      <c r="F456" s="251"/>
    </row>
    <row r="457" spans="1:6" x14ac:dyDescent="0.25">
      <c r="A457" s="419"/>
      <c r="B457" s="423"/>
      <c r="C457" s="36" t="s">
        <v>144</v>
      </c>
      <c r="D457" s="129"/>
      <c r="E457" s="214"/>
      <c r="F457" s="251"/>
    </row>
    <row r="458" spans="1:6" x14ac:dyDescent="0.25">
      <c r="A458" s="419"/>
      <c r="B458" s="423"/>
      <c r="C458" s="36" t="s">
        <v>145</v>
      </c>
      <c r="D458" s="129"/>
      <c r="E458" s="214"/>
      <c r="F458" s="251"/>
    </row>
    <row r="459" spans="1:6" x14ac:dyDescent="0.25">
      <c r="A459" s="419"/>
      <c r="B459" s="423"/>
      <c r="C459" s="36" t="s">
        <v>146</v>
      </c>
      <c r="D459" s="129"/>
      <c r="E459" s="214"/>
      <c r="F459" s="251"/>
    </row>
    <row r="460" spans="1:6" x14ac:dyDescent="0.25">
      <c r="A460" s="419"/>
      <c r="B460" s="423"/>
      <c r="C460" s="37" t="s">
        <v>147</v>
      </c>
      <c r="D460" s="129"/>
      <c r="E460" s="214"/>
      <c r="F460" s="251"/>
    </row>
    <row r="461" spans="1:6" x14ac:dyDescent="0.25">
      <c r="A461" s="419"/>
      <c r="B461" s="423"/>
      <c r="C461" s="36" t="s">
        <v>148</v>
      </c>
      <c r="D461" s="129"/>
      <c r="E461" s="214"/>
      <c r="F461" s="251"/>
    </row>
    <row r="462" spans="1:6" x14ac:dyDescent="0.25">
      <c r="A462" s="419"/>
      <c r="B462" s="423"/>
      <c r="C462" s="36" t="s">
        <v>149</v>
      </c>
      <c r="D462" s="129"/>
      <c r="E462" s="214"/>
      <c r="F462" s="251"/>
    </row>
    <row r="463" spans="1:6" x14ac:dyDescent="0.25">
      <c r="A463" s="419"/>
      <c r="B463" s="423"/>
      <c r="C463" s="36" t="s">
        <v>150</v>
      </c>
      <c r="D463" s="129"/>
      <c r="E463" s="214"/>
      <c r="F463" s="251"/>
    </row>
    <row r="464" spans="1:6" x14ac:dyDescent="0.25">
      <c r="A464" s="419"/>
      <c r="B464" s="423"/>
      <c r="C464" s="36" t="s">
        <v>151</v>
      </c>
      <c r="D464" s="129"/>
      <c r="E464" s="214"/>
      <c r="F464" s="251"/>
    </row>
    <row r="465" spans="1:6" x14ac:dyDescent="0.25">
      <c r="A465" s="419"/>
      <c r="B465" s="423"/>
      <c r="C465" s="37" t="s">
        <v>249</v>
      </c>
      <c r="D465" s="129"/>
      <c r="E465" s="214"/>
      <c r="F465" s="251"/>
    </row>
    <row r="466" spans="1:6" x14ac:dyDescent="0.25">
      <c r="A466" s="419"/>
      <c r="B466" s="423"/>
      <c r="C466" s="37" t="s">
        <v>250</v>
      </c>
      <c r="D466" s="129"/>
      <c r="E466" s="214"/>
      <c r="F466" s="251"/>
    </row>
    <row r="467" spans="1:6" x14ac:dyDescent="0.25">
      <c r="A467" s="419"/>
      <c r="B467" s="423"/>
      <c r="C467" s="37" t="s">
        <v>153</v>
      </c>
      <c r="D467" s="129"/>
      <c r="E467" s="214"/>
      <c r="F467" s="251"/>
    </row>
    <row r="468" spans="1:6" x14ac:dyDescent="0.25">
      <c r="A468" s="419"/>
      <c r="B468" s="423"/>
      <c r="C468" s="37" t="s">
        <v>154</v>
      </c>
      <c r="D468" s="129"/>
      <c r="E468" s="214"/>
      <c r="F468" s="251"/>
    </row>
    <row r="469" spans="1:6" x14ac:dyDescent="0.25">
      <c r="A469" s="419"/>
      <c r="B469" s="423"/>
      <c r="C469" s="37" t="s">
        <v>155</v>
      </c>
      <c r="D469" s="129"/>
      <c r="E469" s="214"/>
      <c r="F469" s="251"/>
    </row>
    <row r="470" spans="1:6" x14ac:dyDescent="0.25">
      <c r="A470" s="419"/>
      <c r="B470" s="423"/>
      <c r="C470" s="36" t="s">
        <v>156</v>
      </c>
      <c r="D470" s="129"/>
      <c r="E470" s="214"/>
      <c r="F470" s="251"/>
    </row>
    <row r="471" spans="1:6" x14ac:dyDescent="0.25">
      <c r="A471" s="419"/>
      <c r="B471" s="423"/>
      <c r="C471" s="36" t="s">
        <v>157</v>
      </c>
      <c r="D471" s="129"/>
      <c r="E471" s="214"/>
      <c r="F471" s="251"/>
    </row>
    <row r="472" spans="1:6" x14ac:dyDescent="0.25">
      <c r="A472" s="419"/>
      <c r="B472" s="423"/>
      <c r="C472" s="37" t="s">
        <v>158</v>
      </c>
      <c r="D472" s="129"/>
      <c r="E472" s="214"/>
      <c r="F472" s="251"/>
    </row>
    <row r="473" spans="1:6" x14ac:dyDescent="0.25">
      <c r="A473" s="419"/>
      <c r="B473" s="423"/>
      <c r="C473" s="37" t="s">
        <v>159</v>
      </c>
      <c r="D473" s="129"/>
      <c r="E473" s="214"/>
      <c r="F473" s="251"/>
    </row>
    <row r="474" spans="1:6" x14ac:dyDescent="0.25">
      <c r="A474" s="419"/>
      <c r="B474" s="423"/>
      <c r="C474" s="37" t="s">
        <v>160</v>
      </c>
      <c r="D474" s="129"/>
      <c r="E474" s="214"/>
      <c r="F474" s="251"/>
    </row>
    <row r="475" spans="1:6" x14ac:dyDescent="0.25">
      <c r="A475" s="419"/>
      <c r="B475" s="423"/>
      <c r="C475" s="36" t="s">
        <v>161</v>
      </c>
      <c r="D475" s="129"/>
      <c r="E475" s="214"/>
      <c r="F475" s="251"/>
    </row>
    <row r="476" spans="1:6" x14ac:dyDescent="0.25">
      <c r="A476" s="419"/>
      <c r="B476" s="423"/>
      <c r="C476" s="37" t="s">
        <v>162</v>
      </c>
      <c r="D476" s="129"/>
      <c r="E476" s="214"/>
      <c r="F476" s="251"/>
    </row>
    <row r="477" spans="1:6" x14ac:dyDescent="0.25">
      <c r="A477" s="419"/>
      <c r="B477" s="423"/>
      <c r="C477" s="37" t="s">
        <v>163</v>
      </c>
      <c r="D477" s="129"/>
      <c r="E477" s="214"/>
      <c r="F477" s="251"/>
    </row>
    <row r="478" spans="1:6" x14ac:dyDescent="0.25">
      <c r="A478" s="419"/>
      <c r="B478" s="423"/>
      <c r="C478" s="38" t="s">
        <v>164</v>
      </c>
      <c r="D478" s="129"/>
      <c r="E478" s="214"/>
      <c r="F478" s="251"/>
    </row>
    <row r="479" spans="1:6" x14ac:dyDescent="0.25">
      <c r="A479" s="419"/>
      <c r="B479" s="423"/>
      <c r="C479" s="38" t="s">
        <v>165</v>
      </c>
      <c r="D479" s="129"/>
      <c r="E479" s="214"/>
      <c r="F479" s="251"/>
    </row>
    <row r="480" spans="1:6" x14ac:dyDescent="0.25">
      <c r="A480" s="419"/>
      <c r="B480" s="423"/>
      <c r="C480" s="39" t="s">
        <v>166</v>
      </c>
      <c r="D480" s="129"/>
      <c r="E480" s="214"/>
      <c r="F480" s="251"/>
    </row>
    <row r="481" spans="1:6" ht="24" x14ac:dyDescent="0.25">
      <c r="A481" s="419"/>
      <c r="B481" s="423"/>
      <c r="C481" s="36" t="s">
        <v>167</v>
      </c>
      <c r="D481" s="129"/>
      <c r="E481" s="214"/>
      <c r="F481" s="251"/>
    </row>
    <row r="482" spans="1:6" x14ac:dyDescent="0.25">
      <c r="A482" s="419"/>
      <c r="B482" s="423"/>
      <c r="C482" s="36" t="s">
        <v>253</v>
      </c>
      <c r="D482" s="129"/>
      <c r="E482" s="214"/>
      <c r="F482" s="251"/>
    </row>
    <row r="483" spans="1:6" x14ac:dyDescent="0.25">
      <c r="A483" s="419"/>
      <c r="B483" s="423"/>
      <c r="C483" s="36" t="s">
        <v>257</v>
      </c>
      <c r="D483" s="129"/>
      <c r="E483" s="214"/>
      <c r="F483" s="251"/>
    </row>
    <row r="484" spans="1:6" x14ac:dyDescent="0.25">
      <c r="A484" s="419"/>
      <c r="B484" s="423"/>
      <c r="C484" s="36" t="s">
        <v>258</v>
      </c>
      <c r="D484" s="129"/>
      <c r="E484" s="214"/>
      <c r="F484" s="251"/>
    </row>
    <row r="485" spans="1:6" ht="15.75" thickBot="1" x14ac:dyDescent="0.3">
      <c r="A485" s="420"/>
      <c r="B485" s="424"/>
      <c r="C485" s="103" t="s">
        <v>259</v>
      </c>
      <c r="D485" s="130"/>
      <c r="E485" s="214"/>
      <c r="F485" s="251"/>
    </row>
    <row r="486" spans="1:6" ht="30" x14ac:dyDescent="0.25">
      <c r="A486" s="417">
        <v>12</v>
      </c>
      <c r="B486" s="421" t="s">
        <v>796</v>
      </c>
      <c r="C486" s="146" t="s">
        <v>260</v>
      </c>
      <c r="D486" s="137" t="s">
        <v>260</v>
      </c>
      <c r="E486" s="208">
        <f>2*26390</f>
        <v>52780</v>
      </c>
      <c r="F486" s="208">
        <v>131950</v>
      </c>
    </row>
    <row r="487" spans="1:6" x14ac:dyDescent="0.25">
      <c r="A487" s="418"/>
      <c r="B487" s="422"/>
      <c r="C487" s="79" t="s">
        <v>663</v>
      </c>
      <c r="D487" s="132"/>
      <c r="E487" s="200"/>
      <c r="F487" s="242"/>
    </row>
    <row r="488" spans="1:6" x14ac:dyDescent="0.25">
      <c r="A488" s="419"/>
      <c r="B488" s="423"/>
      <c r="C488" s="84" t="s">
        <v>639</v>
      </c>
      <c r="D488" s="129"/>
      <c r="E488" s="214"/>
      <c r="F488" s="251"/>
    </row>
    <row r="489" spans="1:6" x14ac:dyDescent="0.25">
      <c r="A489" s="419"/>
      <c r="B489" s="423"/>
      <c r="C489" s="84" t="s">
        <v>640</v>
      </c>
      <c r="D489" s="129"/>
      <c r="E489" s="214"/>
      <c r="F489" s="251"/>
    </row>
    <row r="490" spans="1:6" x14ac:dyDescent="0.25">
      <c r="A490" s="419"/>
      <c r="B490" s="423"/>
      <c r="C490" s="84" t="s">
        <v>641</v>
      </c>
      <c r="D490" s="129"/>
      <c r="E490" s="214"/>
      <c r="F490" s="251"/>
    </row>
    <row r="491" spans="1:6" x14ac:dyDescent="0.25">
      <c r="A491" s="419"/>
      <c r="B491" s="423"/>
      <c r="C491" s="84" t="s">
        <v>642</v>
      </c>
      <c r="D491" s="129"/>
      <c r="E491" s="214"/>
      <c r="F491" s="251"/>
    </row>
    <row r="492" spans="1:6" x14ac:dyDescent="0.25">
      <c r="A492" s="419"/>
      <c r="B492" s="423"/>
      <c r="C492" s="17" t="s">
        <v>261</v>
      </c>
      <c r="D492" s="129"/>
      <c r="E492" s="214"/>
      <c r="F492" s="251"/>
    </row>
    <row r="493" spans="1:6" ht="24.75" x14ac:dyDescent="0.25">
      <c r="A493" s="419"/>
      <c r="B493" s="423"/>
      <c r="C493" s="17" t="s">
        <v>264</v>
      </c>
      <c r="D493" s="129"/>
      <c r="E493" s="214"/>
      <c r="F493" s="251"/>
    </row>
    <row r="494" spans="1:6" ht="24.75" x14ac:dyDescent="0.25">
      <c r="A494" s="419"/>
      <c r="B494" s="423"/>
      <c r="C494" s="17" t="s">
        <v>683</v>
      </c>
      <c r="D494" s="129"/>
      <c r="E494" s="214"/>
      <c r="F494" s="251"/>
    </row>
    <row r="495" spans="1:6" ht="24.75" x14ac:dyDescent="0.25">
      <c r="A495" s="419"/>
      <c r="B495" s="423"/>
      <c r="C495" s="17" t="s">
        <v>684</v>
      </c>
      <c r="D495" s="129"/>
      <c r="E495" s="214"/>
      <c r="F495" s="251"/>
    </row>
    <row r="496" spans="1:6" x14ac:dyDescent="0.25">
      <c r="A496" s="419"/>
      <c r="B496" s="423"/>
      <c r="C496" s="17" t="s">
        <v>685</v>
      </c>
      <c r="D496" s="129"/>
      <c r="E496" s="214"/>
      <c r="F496" s="251"/>
    </row>
    <row r="497" spans="1:6" x14ac:dyDescent="0.25">
      <c r="A497" s="419"/>
      <c r="B497" s="423"/>
      <c r="C497" s="79" t="s">
        <v>664</v>
      </c>
      <c r="D497" s="129"/>
      <c r="E497" s="214"/>
      <c r="F497" s="251"/>
    </row>
    <row r="498" spans="1:6" x14ac:dyDescent="0.25">
      <c r="A498" s="419"/>
      <c r="B498" s="423"/>
      <c r="C498" s="17" t="s">
        <v>262</v>
      </c>
      <c r="D498" s="129"/>
      <c r="E498" s="214"/>
      <c r="F498" s="251"/>
    </row>
    <row r="499" spans="1:6" x14ac:dyDescent="0.25">
      <c r="A499" s="419"/>
      <c r="B499" s="423"/>
      <c r="C499" s="17" t="s">
        <v>263</v>
      </c>
      <c r="D499" s="129"/>
      <c r="E499" s="214"/>
      <c r="F499" s="251"/>
    </row>
    <row r="500" spans="1:6" x14ac:dyDescent="0.25">
      <c r="A500" s="419"/>
      <c r="B500" s="423"/>
      <c r="C500" s="17" t="s">
        <v>111</v>
      </c>
      <c r="D500" s="129"/>
      <c r="E500" s="214"/>
      <c r="F500" s="251"/>
    </row>
    <row r="501" spans="1:6" x14ac:dyDescent="0.25">
      <c r="A501" s="419"/>
      <c r="B501" s="423"/>
      <c r="C501" s="17" t="s">
        <v>265</v>
      </c>
      <c r="D501" s="129"/>
      <c r="E501" s="214"/>
      <c r="F501" s="251"/>
    </row>
    <row r="502" spans="1:6" x14ac:dyDescent="0.25">
      <c r="A502" s="419"/>
      <c r="B502" s="423"/>
      <c r="C502" s="17" t="s">
        <v>266</v>
      </c>
      <c r="D502" s="129"/>
      <c r="E502" s="214"/>
      <c r="F502" s="251"/>
    </row>
    <row r="503" spans="1:6" x14ac:dyDescent="0.25">
      <c r="A503" s="419"/>
      <c r="B503" s="423"/>
      <c r="C503" s="17" t="s">
        <v>267</v>
      </c>
      <c r="D503" s="129"/>
      <c r="E503" s="214"/>
      <c r="F503" s="251"/>
    </row>
    <row r="504" spans="1:6" x14ac:dyDescent="0.25">
      <c r="A504" s="419"/>
      <c r="B504" s="423"/>
      <c r="C504" s="17" t="s">
        <v>268</v>
      </c>
      <c r="D504" s="129"/>
      <c r="E504" s="214"/>
      <c r="F504" s="251"/>
    </row>
    <row r="505" spans="1:6" x14ac:dyDescent="0.25">
      <c r="A505" s="419"/>
      <c r="B505" s="423"/>
      <c r="C505" s="17" t="s">
        <v>269</v>
      </c>
      <c r="D505" s="129"/>
      <c r="E505" s="214"/>
      <c r="F505" s="251"/>
    </row>
    <row r="506" spans="1:6" x14ac:dyDescent="0.25">
      <c r="A506" s="419"/>
      <c r="B506" s="423"/>
      <c r="C506" s="17" t="s">
        <v>270</v>
      </c>
      <c r="D506" s="129"/>
      <c r="E506" s="214"/>
      <c r="F506" s="251"/>
    </row>
    <row r="507" spans="1:6" x14ac:dyDescent="0.25">
      <c r="A507" s="419"/>
      <c r="B507" s="423"/>
      <c r="C507" s="17" t="s">
        <v>271</v>
      </c>
      <c r="D507" s="129"/>
      <c r="E507" s="214"/>
      <c r="F507" s="251"/>
    </row>
    <row r="508" spans="1:6" x14ac:dyDescent="0.25">
      <c r="A508" s="419"/>
      <c r="B508" s="423"/>
      <c r="C508" s="17" t="s">
        <v>272</v>
      </c>
      <c r="D508" s="129"/>
      <c r="E508" s="214"/>
      <c r="F508" s="251"/>
    </row>
    <row r="509" spans="1:6" x14ac:dyDescent="0.25">
      <c r="A509" s="419"/>
      <c r="B509" s="423"/>
      <c r="C509" s="17" t="s">
        <v>273</v>
      </c>
      <c r="D509" s="129"/>
      <c r="E509" s="214"/>
      <c r="F509" s="251"/>
    </row>
    <row r="510" spans="1:6" x14ac:dyDescent="0.25">
      <c r="A510" s="419"/>
      <c r="B510" s="423"/>
      <c r="C510" s="17" t="s">
        <v>274</v>
      </c>
      <c r="D510" s="129"/>
      <c r="E510" s="214"/>
      <c r="F510" s="251"/>
    </row>
    <row r="511" spans="1:6" x14ac:dyDescent="0.25">
      <c r="A511" s="419"/>
      <c r="B511" s="423"/>
      <c r="C511" s="17" t="s">
        <v>275</v>
      </c>
      <c r="D511" s="129"/>
      <c r="E511" s="214"/>
      <c r="F511" s="251"/>
    </row>
    <row r="512" spans="1:6" x14ac:dyDescent="0.25">
      <c r="A512" s="419"/>
      <c r="B512" s="423"/>
      <c r="C512" s="17" t="s">
        <v>276</v>
      </c>
      <c r="D512" s="129"/>
      <c r="E512" s="214"/>
      <c r="F512" s="251"/>
    </row>
    <row r="513" spans="1:6" x14ac:dyDescent="0.25">
      <c r="A513" s="419"/>
      <c r="B513" s="423"/>
      <c r="C513" s="17" t="s">
        <v>277</v>
      </c>
      <c r="D513" s="129"/>
      <c r="E513" s="214"/>
      <c r="F513" s="251"/>
    </row>
    <row r="514" spans="1:6" x14ac:dyDescent="0.25">
      <c r="A514" s="419"/>
      <c r="B514" s="423"/>
      <c r="C514" s="17" t="s">
        <v>278</v>
      </c>
      <c r="D514" s="129"/>
      <c r="E514" s="214"/>
      <c r="F514" s="251"/>
    </row>
    <row r="515" spans="1:6" x14ac:dyDescent="0.25">
      <c r="A515" s="419"/>
      <c r="B515" s="423"/>
      <c r="C515" s="17" t="s">
        <v>279</v>
      </c>
      <c r="D515" s="129"/>
      <c r="E515" s="214"/>
      <c r="F515" s="251"/>
    </row>
    <row r="516" spans="1:6" x14ac:dyDescent="0.25">
      <c r="A516" s="419"/>
      <c r="B516" s="423"/>
      <c r="C516" s="36" t="s">
        <v>253</v>
      </c>
      <c r="D516" s="129"/>
      <c r="E516" s="214"/>
      <c r="F516" s="251"/>
    </row>
    <row r="517" spans="1:6" ht="15.75" thickBot="1" x14ac:dyDescent="0.3">
      <c r="A517" s="420"/>
      <c r="B517" s="424"/>
      <c r="C517" s="105" t="s">
        <v>280</v>
      </c>
      <c r="D517" s="130"/>
      <c r="E517" s="214"/>
      <c r="F517" s="251"/>
    </row>
    <row r="518" spans="1:6" ht="45" x14ac:dyDescent="0.25">
      <c r="A518" s="417">
        <v>13</v>
      </c>
      <c r="B518" s="421" t="s">
        <v>797</v>
      </c>
      <c r="C518" s="146" t="s">
        <v>281</v>
      </c>
      <c r="D518" s="137" t="s">
        <v>281</v>
      </c>
      <c r="E518" s="208">
        <f>31610*2</f>
        <v>63220</v>
      </c>
      <c r="F518" s="208">
        <v>94830</v>
      </c>
    </row>
    <row r="519" spans="1:6" x14ac:dyDescent="0.25">
      <c r="A519" s="418"/>
      <c r="B519" s="422"/>
      <c r="C519" s="84" t="s">
        <v>666</v>
      </c>
      <c r="D519" s="132"/>
      <c r="E519" s="200"/>
      <c r="F519" s="242"/>
    </row>
    <row r="520" spans="1:6" x14ac:dyDescent="0.25">
      <c r="A520" s="419"/>
      <c r="B520" s="423"/>
      <c r="C520" s="17" t="s">
        <v>282</v>
      </c>
      <c r="D520" s="129"/>
      <c r="E520" s="214"/>
      <c r="F520" s="251"/>
    </row>
    <row r="521" spans="1:6" x14ac:dyDescent="0.25">
      <c r="A521" s="419"/>
      <c r="B521" s="423"/>
      <c r="C521" s="84" t="s">
        <v>643</v>
      </c>
      <c r="D521" s="129"/>
      <c r="E521" s="214"/>
      <c r="F521" s="251"/>
    </row>
    <row r="522" spans="1:6" x14ac:dyDescent="0.25">
      <c r="A522" s="419"/>
      <c r="B522" s="423"/>
      <c r="C522" s="84" t="s">
        <v>644</v>
      </c>
      <c r="D522" s="129"/>
      <c r="E522" s="214"/>
      <c r="F522" s="251"/>
    </row>
    <row r="523" spans="1:6" x14ac:dyDescent="0.25">
      <c r="A523" s="419"/>
      <c r="B523" s="423"/>
      <c r="C523" s="84" t="s">
        <v>645</v>
      </c>
      <c r="D523" s="129"/>
      <c r="E523" s="214"/>
      <c r="F523" s="251"/>
    </row>
    <row r="524" spans="1:6" x14ac:dyDescent="0.25">
      <c r="A524" s="419"/>
      <c r="B524" s="423"/>
      <c r="C524" s="17" t="s">
        <v>283</v>
      </c>
      <c r="D524" s="129"/>
      <c r="E524" s="214"/>
      <c r="F524" s="251"/>
    </row>
    <row r="525" spans="1:6" ht="24.75" x14ac:dyDescent="0.25">
      <c r="A525" s="419"/>
      <c r="B525" s="423"/>
      <c r="C525" s="17" t="s">
        <v>686</v>
      </c>
      <c r="D525" s="131"/>
      <c r="E525" s="215"/>
      <c r="F525" s="252"/>
    </row>
    <row r="526" spans="1:6" ht="24.75" x14ac:dyDescent="0.25">
      <c r="A526" s="419"/>
      <c r="B526" s="423"/>
      <c r="C526" s="17" t="s">
        <v>687</v>
      </c>
      <c r="D526" s="129"/>
      <c r="E526" s="214"/>
      <c r="F526" s="251"/>
    </row>
    <row r="527" spans="1:6" ht="24.75" x14ac:dyDescent="0.25">
      <c r="A527" s="419"/>
      <c r="B527" s="423"/>
      <c r="C527" s="17" t="s">
        <v>688</v>
      </c>
      <c r="D527" s="129"/>
      <c r="E527" s="214"/>
      <c r="F527" s="251"/>
    </row>
    <row r="528" spans="1:6" x14ac:dyDescent="0.25">
      <c r="A528" s="419"/>
      <c r="B528" s="423"/>
      <c r="C528" s="17" t="s">
        <v>689</v>
      </c>
      <c r="D528" s="129"/>
      <c r="E528" s="214"/>
      <c r="F528" s="251"/>
    </row>
    <row r="529" spans="1:6" x14ac:dyDescent="0.25">
      <c r="A529" s="419"/>
      <c r="B529" s="423"/>
      <c r="C529" s="17" t="s">
        <v>667</v>
      </c>
      <c r="D529" s="129"/>
      <c r="E529" s="214"/>
      <c r="F529" s="251"/>
    </row>
    <row r="530" spans="1:6" x14ac:dyDescent="0.25">
      <c r="A530" s="419"/>
      <c r="B530" s="423"/>
      <c r="C530" s="17" t="s">
        <v>284</v>
      </c>
      <c r="D530" s="129"/>
      <c r="E530" s="214"/>
      <c r="F530" s="251"/>
    </row>
    <row r="531" spans="1:6" x14ac:dyDescent="0.25">
      <c r="A531" s="419"/>
      <c r="B531" s="423"/>
      <c r="C531" s="17" t="s">
        <v>285</v>
      </c>
      <c r="D531" s="129"/>
      <c r="E531" s="214"/>
      <c r="F531" s="251"/>
    </row>
    <row r="532" spans="1:6" x14ac:dyDescent="0.25">
      <c r="A532" s="419"/>
      <c r="B532" s="423"/>
      <c r="C532" s="21" t="s">
        <v>286</v>
      </c>
      <c r="D532" s="129"/>
      <c r="E532" s="214"/>
      <c r="F532" s="251"/>
    </row>
    <row r="533" spans="1:6" x14ac:dyDescent="0.25">
      <c r="A533" s="419"/>
      <c r="B533" s="423"/>
      <c r="C533" s="21" t="s">
        <v>287</v>
      </c>
      <c r="D533" s="129"/>
      <c r="E533" s="214"/>
      <c r="F533" s="251"/>
    </row>
    <row r="534" spans="1:6" x14ac:dyDescent="0.25">
      <c r="A534" s="419"/>
      <c r="B534" s="423"/>
      <c r="C534" s="21" t="s">
        <v>288</v>
      </c>
      <c r="D534" s="129"/>
      <c r="E534" s="214"/>
      <c r="F534" s="251"/>
    </row>
    <row r="535" spans="1:6" x14ac:dyDescent="0.25">
      <c r="A535" s="419"/>
      <c r="B535" s="423"/>
      <c r="C535" s="21" t="s">
        <v>289</v>
      </c>
      <c r="D535" s="129"/>
      <c r="E535" s="214"/>
      <c r="F535" s="251"/>
    </row>
    <row r="536" spans="1:6" x14ac:dyDescent="0.25">
      <c r="A536" s="419"/>
      <c r="B536" s="423"/>
      <c r="C536" s="21" t="s">
        <v>290</v>
      </c>
      <c r="D536" s="129"/>
      <c r="E536" s="214"/>
      <c r="F536" s="251"/>
    </row>
    <row r="537" spans="1:6" x14ac:dyDescent="0.25">
      <c r="A537" s="419"/>
      <c r="B537" s="423"/>
      <c r="C537" s="21" t="s">
        <v>291</v>
      </c>
      <c r="D537" s="129"/>
      <c r="E537" s="214"/>
      <c r="F537" s="251"/>
    </row>
    <row r="538" spans="1:6" x14ac:dyDescent="0.25">
      <c r="A538" s="419"/>
      <c r="B538" s="423"/>
      <c r="C538" s="21" t="s">
        <v>292</v>
      </c>
      <c r="D538" s="129"/>
      <c r="E538" s="214"/>
      <c r="F538" s="251"/>
    </row>
    <row r="539" spans="1:6" x14ac:dyDescent="0.25">
      <c r="A539" s="419"/>
      <c r="B539" s="423"/>
      <c r="C539" s="21" t="s">
        <v>293</v>
      </c>
      <c r="D539" s="129"/>
      <c r="E539" s="214"/>
      <c r="F539" s="251"/>
    </row>
    <row r="540" spans="1:6" x14ac:dyDescent="0.25">
      <c r="A540" s="419"/>
      <c r="B540" s="423"/>
      <c r="C540" s="21" t="s">
        <v>294</v>
      </c>
      <c r="D540" s="129"/>
      <c r="E540" s="214"/>
      <c r="F540" s="251"/>
    </row>
    <row r="541" spans="1:6" x14ac:dyDescent="0.25">
      <c r="A541" s="419"/>
      <c r="B541" s="423"/>
      <c r="C541" s="21" t="s">
        <v>295</v>
      </c>
      <c r="D541" s="129"/>
      <c r="E541" s="214"/>
      <c r="F541" s="251"/>
    </row>
    <row r="542" spans="1:6" x14ac:dyDescent="0.25">
      <c r="A542" s="419"/>
      <c r="B542" s="423"/>
      <c r="C542" s="21" t="s">
        <v>296</v>
      </c>
      <c r="D542" s="129"/>
      <c r="E542" s="214"/>
      <c r="F542" s="251"/>
    </row>
    <row r="543" spans="1:6" x14ac:dyDescent="0.25">
      <c r="A543" s="419"/>
      <c r="B543" s="423"/>
      <c r="C543" s="21" t="s">
        <v>297</v>
      </c>
      <c r="D543" s="129"/>
      <c r="E543" s="214"/>
      <c r="F543" s="251"/>
    </row>
    <row r="544" spans="1:6" x14ac:dyDescent="0.25">
      <c r="A544" s="419"/>
      <c r="B544" s="423"/>
      <c r="C544" s="21" t="s">
        <v>298</v>
      </c>
      <c r="D544" s="129"/>
      <c r="E544" s="214"/>
      <c r="F544" s="251"/>
    </row>
    <row r="545" spans="1:6" x14ac:dyDescent="0.25">
      <c r="A545" s="419"/>
      <c r="B545" s="423"/>
      <c r="C545" s="21" t="s">
        <v>299</v>
      </c>
      <c r="D545" s="129"/>
      <c r="E545" s="214"/>
      <c r="F545" s="251"/>
    </row>
    <row r="546" spans="1:6" x14ac:dyDescent="0.25">
      <c r="A546" s="419"/>
      <c r="B546" s="423"/>
      <c r="C546" s="21" t="s">
        <v>300</v>
      </c>
      <c r="D546" s="129"/>
      <c r="E546" s="214"/>
      <c r="F546" s="251"/>
    </row>
    <row r="547" spans="1:6" x14ac:dyDescent="0.25">
      <c r="A547" s="419"/>
      <c r="B547" s="423"/>
      <c r="C547" s="21" t="s">
        <v>301</v>
      </c>
      <c r="D547" s="129"/>
      <c r="E547" s="214"/>
      <c r="F547" s="251"/>
    </row>
    <row r="548" spans="1:6" x14ac:dyDescent="0.25">
      <c r="A548" s="419"/>
      <c r="B548" s="423"/>
      <c r="C548" s="21" t="s">
        <v>302</v>
      </c>
      <c r="D548" s="129"/>
      <c r="E548" s="214"/>
      <c r="F548" s="251"/>
    </row>
    <row r="549" spans="1:6" x14ac:dyDescent="0.25">
      <c r="A549" s="419"/>
      <c r="B549" s="423"/>
      <c r="C549" s="21" t="s">
        <v>303</v>
      </c>
      <c r="D549" s="129"/>
      <c r="E549" s="214"/>
      <c r="F549" s="251"/>
    </row>
    <row r="550" spans="1:6" x14ac:dyDescent="0.25">
      <c r="A550" s="419"/>
      <c r="B550" s="423"/>
      <c r="C550" s="21" t="s">
        <v>304</v>
      </c>
      <c r="D550" s="129"/>
      <c r="E550" s="214"/>
      <c r="F550" s="251"/>
    </row>
    <row r="551" spans="1:6" x14ac:dyDescent="0.25">
      <c r="A551" s="419"/>
      <c r="B551" s="423"/>
      <c r="C551" s="21" t="s">
        <v>305</v>
      </c>
      <c r="D551" s="129"/>
      <c r="E551" s="214"/>
      <c r="F551" s="251"/>
    </row>
    <row r="552" spans="1:6" x14ac:dyDescent="0.25">
      <c r="A552" s="419"/>
      <c r="B552" s="423"/>
      <c r="C552" s="21" t="s">
        <v>306</v>
      </c>
      <c r="D552" s="129"/>
      <c r="E552" s="214"/>
      <c r="F552" s="251"/>
    </row>
    <row r="553" spans="1:6" x14ac:dyDescent="0.25">
      <c r="A553" s="419"/>
      <c r="B553" s="423"/>
      <c r="C553" s="21" t="s">
        <v>307</v>
      </c>
      <c r="D553" s="129"/>
      <c r="E553" s="214"/>
      <c r="F553" s="251"/>
    </row>
    <row r="554" spans="1:6" x14ac:dyDescent="0.25">
      <c r="A554" s="419"/>
      <c r="B554" s="423"/>
      <c r="C554" s="21" t="s">
        <v>308</v>
      </c>
      <c r="D554" s="129"/>
      <c r="E554" s="214"/>
      <c r="F554" s="251"/>
    </row>
    <row r="555" spans="1:6" x14ac:dyDescent="0.25">
      <c r="A555" s="419"/>
      <c r="B555" s="423"/>
      <c r="C555" s="21" t="s">
        <v>309</v>
      </c>
      <c r="D555" s="129"/>
      <c r="E555" s="214"/>
      <c r="F555" s="251"/>
    </row>
    <row r="556" spans="1:6" x14ac:dyDescent="0.25">
      <c r="A556" s="419"/>
      <c r="B556" s="423"/>
      <c r="C556" s="21" t="s">
        <v>310</v>
      </c>
      <c r="D556" s="129"/>
      <c r="E556" s="214"/>
      <c r="F556" s="251"/>
    </row>
    <row r="557" spans="1:6" x14ac:dyDescent="0.25">
      <c r="A557" s="419"/>
      <c r="B557" s="423"/>
      <c r="C557" s="21" t="s">
        <v>311</v>
      </c>
      <c r="D557" s="129"/>
      <c r="E557" s="214"/>
      <c r="F557" s="251"/>
    </row>
    <row r="558" spans="1:6" x14ac:dyDescent="0.25">
      <c r="A558" s="419"/>
      <c r="B558" s="423"/>
      <c r="C558" s="21" t="s">
        <v>312</v>
      </c>
      <c r="D558" s="129"/>
      <c r="E558" s="214"/>
      <c r="F558" s="251"/>
    </row>
    <row r="559" spans="1:6" x14ac:dyDescent="0.25">
      <c r="A559" s="419"/>
      <c r="B559" s="423"/>
      <c r="C559" s="21" t="s">
        <v>313</v>
      </c>
      <c r="D559" s="129"/>
      <c r="E559" s="214"/>
      <c r="F559" s="251"/>
    </row>
    <row r="560" spans="1:6" x14ac:dyDescent="0.25">
      <c r="A560" s="419"/>
      <c r="B560" s="423"/>
      <c r="C560" s="21" t="s">
        <v>314</v>
      </c>
      <c r="D560" s="129"/>
      <c r="E560" s="214"/>
      <c r="F560" s="251"/>
    </row>
    <row r="561" spans="1:6" x14ac:dyDescent="0.25">
      <c r="A561" s="419"/>
      <c r="B561" s="423"/>
      <c r="C561" s="21" t="s">
        <v>315</v>
      </c>
      <c r="D561" s="129"/>
      <c r="E561" s="214"/>
      <c r="F561" s="251"/>
    </row>
    <row r="562" spans="1:6" x14ac:dyDescent="0.25">
      <c r="A562" s="419"/>
      <c r="B562" s="423"/>
      <c r="C562" s="21" t="s">
        <v>316</v>
      </c>
      <c r="D562" s="129"/>
      <c r="E562" s="214"/>
      <c r="F562" s="251"/>
    </row>
    <row r="563" spans="1:6" x14ac:dyDescent="0.25">
      <c r="A563" s="419"/>
      <c r="B563" s="423"/>
      <c r="C563" s="21" t="s">
        <v>317</v>
      </c>
      <c r="D563" s="129"/>
      <c r="E563" s="214"/>
      <c r="F563" s="251"/>
    </row>
    <row r="564" spans="1:6" x14ac:dyDescent="0.25">
      <c r="A564" s="419"/>
      <c r="B564" s="423"/>
      <c r="C564" s="21" t="s">
        <v>318</v>
      </c>
      <c r="D564" s="129"/>
      <c r="E564" s="214"/>
      <c r="F564" s="251"/>
    </row>
    <row r="565" spans="1:6" x14ac:dyDescent="0.25">
      <c r="A565" s="419"/>
      <c r="B565" s="423"/>
      <c r="C565" s="21" t="s">
        <v>319</v>
      </c>
      <c r="D565" s="129"/>
      <c r="E565" s="214"/>
      <c r="F565" s="251"/>
    </row>
    <row r="566" spans="1:6" ht="24" x14ac:dyDescent="0.25">
      <c r="A566" s="419"/>
      <c r="B566" s="423"/>
      <c r="C566" s="19" t="s">
        <v>167</v>
      </c>
      <c r="D566" s="129"/>
      <c r="E566" s="214"/>
      <c r="F566" s="251"/>
    </row>
    <row r="567" spans="1:6" ht="15.75" thickBot="1" x14ac:dyDescent="0.3">
      <c r="A567" s="420"/>
      <c r="B567" s="424"/>
      <c r="C567" s="101" t="s">
        <v>320</v>
      </c>
      <c r="D567" s="130"/>
      <c r="E567" s="214"/>
      <c r="F567" s="251"/>
    </row>
    <row r="568" spans="1:6" ht="45" x14ac:dyDescent="0.25">
      <c r="A568" s="417">
        <v>14</v>
      </c>
      <c r="B568" s="421" t="s">
        <v>328</v>
      </c>
      <c r="C568" s="146" t="s">
        <v>329</v>
      </c>
      <c r="D568" s="137" t="s">
        <v>329</v>
      </c>
      <c r="E568" s="208">
        <f>43780.54*2</f>
        <v>87561.08</v>
      </c>
      <c r="F568" s="208">
        <v>131341.62</v>
      </c>
    </row>
    <row r="569" spans="1:6" x14ac:dyDescent="0.25">
      <c r="A569" s="418"/>
      <c r="B569" s="422"/>
      <c r="C569" s="14" t="s">
        <v>663</v>
      </c>
      <c r="D569" s="132"/>
      <c r="E569" s="200"/>
      <c r="F569" s="242"/>
    </row>
    <row r="570" spans="1:6" ht="48" x14ac:dyDescent="0.25">
      <c r="A570" s="419"/>
      <c r="B570" s="423"/>
      <c r="C570" s="31" t="s">
        <v>330</v>
      </c>
      <c r="D570" s="129"/>
      <c r="E570" s="214"/>
      <c r="F570" s="251"/>
    </row>
    <row r="571" spans="1:6" ht="48" x14ac:dyDescent="0.25">
      <c r="A571" s="419"/>
      <c r="B571" s="423"/>
      <c r="C571" s="31" t="s">
        <v>321</v>
      </c>
      <c r="D571" s="129"/>
      <c r="E571" s="214"/>
      <c r="F571" s="251"/>
    </row>
    <row r="572" spans="1:6" ht="36" x14ac:dyDescent="0.25">
      <c r="A572" s="419"/>
      <c r="B572" s="423"/>
      <c r="C572" s="26" t="s">
        <v>322</v>
      </c>
      <c r="D572" s="129"/>
      <c r="E572" s="214"/>
      <c r="F572" s="251"/>
    </row>
    <row r="573" spans="1:6" ht="36" x14ac:dyDescent="0.25">
      <c r="A573" s="419"/>
      <c r="B573" s="423"/>
      <c r="C573" s="26" t="s">
        <v>323</v>
      </c>
      <c r="D573" s="129"/>
      <c r="E573" s="214"/>
      <c r="F573" s="251"/>
    </row>
    <row r="574" spans="1:6" ht="48" x14ac:dyDescent="0.25">
      <c r="A574" s="419"/>
      <c r="B574" s="423"/>
      <c r="C574" s="26" t="s">
        <v>324</v>
      </c>
      <c r="D574" s="129"/>
      <c r="E574" s="214"/>
      <c r="F574" s="251"/>
    </row>
    <row r="575" spans="1:6" ht="48" x14ac:dyDescent="0.25">
      <c r="A575" s="419"/>
      <c r="B575" s="423"/>
      <c r="C575" s="26" t="s">
        <v>325</v>
      </c>
      <c r="D575" s="129"/>
      <c r="E575" s="214"/>
      <c r="F575" s="251"/>
    </row>
    <row r="576" spans="1:6" ht="48" x14ac:dyDescent="0.25">
      <c r="A576" s="419"/>
      <c r="B576" s="423"/>
      <c r="C576" s="26" t="s">
        <v>326</v>
      </c>
      <c r="D576" s="129"/>
      <c r="E576" s="214"/>
      <c r="F576" s="251"/>
    </row>
    <row r="577" spans="1:6" x14ac:dyDescent="0.25">
      <c r="A577" s="419"/>
      <c r="B577" s="423"/>
      <c r="C577" s="40" t="s">
        <v>664</v>
      </c>
      <c r="D577" s="129"/>
      <c r="E577" s="214"/>
      <c r="F577" s="251"/>
    </row>
    <row r="578" spans="1:6" x14ac:dyDescent="0.25">
      <c r="A578" s="419"/>
      <c r="B578" s="423"/>
      <c r="C578" s="21" t="s">
        <v>286</v>
      </c>
      <c r="D578" s="129"/>
      <c r="E578" s="214"/>
      <c r="F578" s="251"/>
    </row>
    <row r="579" spans="1:6" x14ac:dyDescent="0.25">
      <c r="A579" s="419"/>
      <c r="B579" s="423"/>
      <c r="C579" s="21" t="s">
        <v>287</v>
      </c>
      <c r="D579" s="129"/>
      <c r="E579" s="214"/>
      <c r="F579" s="251"/>
    </row>
    <row r="580" spans="1:6" x14ac:dyDescent="0.25">
      <c r="A580" s="419"/>
      <c r="B580" s="423"/>
      <c r="C580" s="21" t="s">
        <v>288</v>
      </c>
      <c r="D580" s="129"/>
      <c r="E580" s="214"/>
      <c r="F580" s="251"/>
    </row>
    <row r="581" spans="1:6" x14ac:dyDescent="0.25">
      <c r="A581" s="419"/>
      <c r="B581" s="423"/>
      <c r="C581" s="21" t="s">
        <v>289</v>
      </c>
      <c r="D581" s="129"/>
      <c r="E581" s="214"/>
      <c r="F581" s="251"/>
    </row>
    <row r="582" spans="1:6" x14ac:dyDescent="0.25">
      <c r="A582" s="419"/>
      <c r="B582" s="423"/>
      <c r="C582" s="21" t="s">
        <v>290</v>
      </c>
      <c r="D582" s="129"/>
      <c r="E582" s="214"/>
      <c r="F582" s="251"/>
    </row>
    <row r="583" spans="1:6" x14ac:dyDescent="0.25">
      <c r="A583" s="419"/>
      <c r="B583" s="423"/>
      <c r="C583" s="21" t="s">
        <v>291</v>
      </c>
      <c r="D583" s="129"/>
      <c r="E583" s="214"/>
      <c r="F583" s="251"/>
    </row>
    <row r="584" spans="1:6" x14ac:dyDescent="0.25">
      <c r="A584" s="419"/>
      <c r="B584" s="423"/>
      <c r="C584" s="21" t="s">
        <v>292</v>
      </c>
      <c r="D584" s="129"/>
      <c r="E584" s="214"/>
      <c r="F584" s="251"/>
    </row>
    <row r="585" spans="1:6" x14ac:dyDescent="0.25">
      <c r="A585" s="419"/>
      <c r="B585" s="423"/>
      <c r="C585" s="21" t="s">
        <v>293</v>
      </c>
      <c r="D585" s="129"/>
      <c r="E585" s="214"/>
      <c r="F585" s="251"/>
    </row>
    <row r="586" spans="1:6" x14ac:dyDescent="0.25">
      <c r="A586" s="419"/>
      <c r="B586" s="423"/>
      <c r="C586" s="21" t="s">
        <v>294</v>
      </c>
      <c r="D586" s="129"/>
      <c r="E586" s="214"/>
      <c r="F586" s="251"/>
    </row>
    <row r="587" spans="1:6" x14ac:dyDescent="0.25">
      <c r="A587" s="419"/>
      <c r="B587" s="423"/>
      <c r="C587" s="21" t="s">
        <v>295</v>
      </c>
      <c r="D587" s="129"/>
      <c r="E587" s="214"/>
      <c r="F587" s="251"/>
    </row>
    <row r="588" spans="1:6" x14ac:dyDescent="0.25">
      <c r="A588" s="419"/>
      <c r="B588" s="423"/>
      <c r="C588" s="21" t="s">
        <v>296</v>
      </c>
      <c r="D588" s="129"/>
      <c r="E588" s="214"/>
      <c r="F588" s="251"/>
    </row>
    <row r="589" spans="1:6" x14ac:dyDescent="0.25">
      <c r="A589" s="419"/>
      <c r="B589" s="423"/>
      <c r="C589" s="21" t="s">
        <v>297</v>
      </c>
      <c r="D589" s="129"/>
      <c r="E589" s="214"/>
      <c r="F589" s="251"/>
    </row>
    <row r="590" spans="1:6" x14ac:dyDescent="0.25">
      <c r="A590" s="419"/>
      <c r="B590" s="423"/>
      <c r="C590" s="19" t="s">
        <v>327</v>
      </c>
      <c r="D590" s="129"/>
      <c r="E590" s="214"/>
      <c r="F590" s="251"/>
    </row>
    <row r="591" spans="1:6" x14ac:dyDescent="0.25">
      <c r="A591" s="419"/>
      <c r="B591" s="423"/>
      <c r="C591" s="21" t="s">
        <v>298</v>
      </c>
      <c r="D591" s="129"/>
      <c r="E591" s="214"/>
      <c r="F591" s="251"/>
    </row>
    <row r="592" spans="1:6" x14ac:dyDescent="0.25">
      <c r="A592" s="419"/>
      <c r="B592" s="423"/>
      <c r="C592" s="21" t="s">
        <v>299</v>
      </c>
      <c r="D592" s="129"/>
      <c r="E592" s="214"/>
      <c r="F592" s="251"/>
    </row>
    <row r="593" spans="1:6" x14ac:dyDescent="0.25">
      <c r="A593" s="419"/>
      <c r="B593" s="423"/>
      <c r="C593" s="21" t="s">
        <v>300</v>
      </c>
      <c r="D593" s="129"/>
      <c r="E593" s="214"/>
      <c r="F593" s="251"/>
    </row>
    <row r="594" spans="1:6" x14ac:dyDescent="0.25">
      <c r="A594" s="419"/>
      <c r="B594" s="423"/>
      <c r="C594" s="21" t="s">
        <v>301</v>
      </c>
      <c r="D594" s="129"/>
      <c r="E594" s="214"/>
      <c r="F594" s="251"/>
    </row>
    <row r="595" spans="1:6" x14ac:dyDescent="0.25">
      <c r="A595" s="419"/>
      <c r="B595" s="423"/>
      <c r="C595" s="21" t="s">
        <v>302</v>
      </c>
      <c r="D595" s="129"/>
      <c r="E595" s="214"/>
      <c r="F595" s="251"/>
    </row>
    <row r="596" spans="1:6" x14ac:dyDescent="0.25">
      <c r="A596" s="419"/>
      <c r="B596" s="423"/>
      <c r="C596" s="21" t="s">
        <v>303</v>
      </c>
      <c r="D596" s="129"/>
      <c r="E596" s="214"/>
      <c r="F596" s="251"/>
    </row>
    <row r="597" spans="1:6" x14ac:dyDescent="0.25">
      <c r="A597" s="419"/>
      <c r="B597" s="423"/>
      <c r="C597" s="21" t="s">
        <v>304</v>
      </c>
      <c r="D597" s="129"/>
      <c r="E597" s="214"/>
      <c r="F597" s="251"/>
    </row>
    <row r="598" spans="1:6" x14ac:dyDescent="0.25">
      <c r="A598" s="419"/>
      <c r="B598" s="423"/>
      <c r="C598" s="21" t="s">
        <v>305</v>
      </c>
      <c r="D598" s="129"/>
      <c r="E598" s="214"/>
      <c r="F598" s="251"/>
    </row>
    <row r="599" spans="1:6" x14ac:dyDescent="0.25">
      <c r="A599" s="419"/>
      <c r="B599" s="423"/>
      <c r="C599" s="21" t="s">
        <v>306</v>
      </c>
      <c r="D599" s="129"/>
      <c r="E599" s="214"/>
      <c r="F599" s="251"/>
    </row>
    <row r="600" spans="1:6" x14ac:dyDescent="0.25">
      <c r="A600" s="419"/>
      <c r="B600" s="423"/>
      <c r="C600" s="21" t="s">
        <v>307</v>
      </c>
      <c r="D600" s="129"/>
      <c r="E600" s="214"/>
      <c r="F600" s="251"/>
    </row>
    <row r="601" spans="1:6" x14ac:dyDescent="0.25">
      <c r="A601" s="419"/>
      <c r="B601" s="423"/>
      <c r="C601" s="21" t="s">
        <v>308</v>
      </c>
      <c r="D601" s="129"/>
      <c r="E601" s="214"/>
      <c r="F601" s="251"/>
    </row>
    <row r="602" spans="1:6" x14ac:dyDescent="0.25">
      <c r="A602" s="419"/>
      <c r="B602" s="423"/>
      <c r="C602" s="21" t="s">
        <v>309</v>
      </c>
      <c r="D602" s="129"/>
      <c r="E602" s="214"/>
      <c r="F602" s="251"/>
    </row>
    <row r="603" spans="1:6" x14ac:dyDescent="0.25">
      <c r="A603" s="419"/>
      <c r="B603" s="423"/>
      <c r="C603" s="21" t="s">
        <v>310</v>
      </c>
      <c r="D603" s="129"/>
      <c r="E603" s="214"/>
      <c r="F603" s="251"/>
    </row>
    <row r="604" spans="1:6" x14ac:dyDescent="0.25">
      <c r="A604" s="419"/>
      <c r="B604" s="423"/>
      <c r="C604" s="21" t="s">
        <v>311</v>
      </c>
      <c r="D604" s="129"/>
      <c r="E604" s="214"/>
      <c r="F604" s="251"/>
    </row>
    <row r="605" spans="1:6" x14ac:dyDescent="0.25">
      <c r="A605" s="419"/>
      <c r="B605" s="423"/>
      <c r="C605" s="21" t="s">
        <v>312</v>
      </c>
      <c r="D605" s="129"/>
      <c r="E605" s="214"/>
      <c r="F605" s="251"/>
    </row>
    <row r="606" spans="1:6" x14ac:dyDescent="0.25">
      <c r="A606" s="419"/>
      <c r="B606" s="423"/>
      <c r="C606" s="21" t="s">
        <v>313</v>
      </c>
      <c r="D606" s="129"/>
      <c r="E606" s="214"/>
      <c r="F606" s="251"/>
    </row>
    <row r="607" spans="1:6" x14ac:dyDescent="0.25">
      <c r="A607" s="419"/>
      <c r="B607" s="423"/>
      <c r="C607" s="21" t="s">
        <v>314</v>
      </c>
      <c r="D607" s="129"/>
      <c r="E607" s="214"/>
      <c r="F607" s="251"/>
    </row>
    <row r="608" spans="1:6" x14ac:dyDescent="0.25">
      <c r="A608" s="419"/>
      <c r="B608" s="423"/>
      <c r="C608" s="21" t="s">
        <v>315</v>
      </c>
      <c r="D608" s="129"/>
      <c r="E608" s="214"/>
      <c r="F608" s="251"/>
    </row>
    <row r="609" spans="1:6" x14ac:dyDescent="0.25">
      <c r="A609" s="419"/>
      <c r="B609" s="423"/>
      <c r="C609" s="21" t="s">
        <v>316</v>
      </c>
      <c r="D609" s="129"/>
      <c r="E609" s="214"/>
      <c r="F609" s="251"/>
    </row>
    <row r="610" spans="1:6" x14ac:dyDescent="0.25">
      <c r="A610" s="419"/>
      <c r="B610" s="423"/>
      <c r="C610" s="21" t="s">
        <v>317</v>
      </c>
      <c r="D610" s="129"/>
      <c r="E610" s="214"/>
      <c r="F610" s="251"/>
    </row>
    <row r="611" spans="1:6" x14ac:dyDescent="0.25">
      <c r="A611" s="419"/>
      <c r="B611" s="423"/>
      <c r="C611" s="21" t="s">
        <v>318</v>
      </c>
      <c r="D611" s="129"/>
      <c r="E611" s="214"/>
      <c r="F611" s="251"/>
    </row>
    <row r="612" spans="1:6" x14ac:dyDescent="0.25">
      <c r="A612" s="419"/>
      <c r="B612" s="423"/>
      <c r="C612" s="21" t="s">
        <v>319</v>
      </c>
      <c r="D612" s="129"/>
      <c r="E612" s="214"/>
      <c r="F612" s="251"/>
    </row>
    <row r="613" spans="1:6" ht="24" x14ac:dyDescent="0.25">
      <c r="A613" s="419"/>
      <c r="B613" s="423"/>
      <c r="C613" s="19" t="s">
        <v>167</v>
      </c>
      <c r="D613" s="129"/>
      <c r="E613" s="214"/>
      <c r="F613" s="251"/>
    </row>
    <row r="614" spans="1:6" ht="15.75" thickBot="1" x14ac:dyDescent="0.3">
      <c r="A614" s="420"/>
      <c r="B614" s="424"/>
      <c r="C614" s="101" t="s">
        <v>320</v>
      </c>
      <c r="D614" s="130"/>
      <c r="E614" s="214"/>
      <c r="F614" s="251"/>
    </row>
    <row r="615" spans="1:6" ht="45" x14ac:dyDescent="0.25">
      <c r="A615" s="417">
        <v>15</v>
      </c>
      <c r="B615" s="421" t="s">
        <v>331</v>
      </c>
      <c r="C615" s="146" t="s">
        <v>332</v>
      </c>
      <c r="D615" s="137" t="s">
        <v>332</v>
      </c>
      <c r="E615" s="208">
        <f>36540*2</f>
        <v>73080</v>
      </c>
      <c r="F615" s="208">
        <v>109620</v>
      </c>
    </row>
    <row r="616" spans="1:6" x14ac:dyDescent="0.25">
      <c r="A616" s="418"/>
      <c r="B616" s="422"/>
      <c r="C616" s="76" t="s">
        <v>663</v>
      </c>
      <c r="D616" s="132"/>
      <c r="E616" s="200"/>
      <c r="F616" s="242"/>
    </row>
    <row r="617" spans="1:6" ht="48" x14ac:dyDescent="0.25">
      <c r="A617" s="419"/>
      <c r="B617" s="423"/>
      <c r="C617" s="74" t="s">
        <v>646</v>
      </c>
      <c r="D617" s="129"/>
      <c r="E617" s="214"/>
      <c r="F617" s="251"/>
    </row>
    <row r="618" spans="1:6" ht="36" x14ac:dyDescent="0.25">
      <c r="A618" s="419"/>
      <c r="B618" s="423"/>
      <c r="C618" s="74" t="s">
        <v>647</v>
      </c>
      <c r="D618" s="129"/>
      <c r="E618" s="214"/>
      <c r="F618" s="251"/>
    </row>
    <row r="619" spans="1:6" ht="36" x14ac:dyDescent="0.25">
      <c r="A619" s="419"/>
      <c r="B619" s="423"/>
      <c r="C619" s="74" t="s">
        <v>648</v>
      </c>
      <c r="D619" s="129"/>
      <c r="E619" s="214"/>
      <c r="F619" s="251"/>
    </row>
    <row r="620" spans="1:6" ht="48" x14ac:dyDescent="0.25">
      <c r="A620" s="419"/>
      <c r="B620" s="423"/>
      <c r="C620" s="26" t="s">
        <v>324</v>
      </c>
      <c r="D620" s="129"/>
      <c r="E620" s="214"/>
      <c r="F620" s="251"/>
    </row>
    <row r="621" spans="1:6" ht="48" x14ac:dyDescent="0.25">
      <c r="A621" s="419"/>
      <c r="B621" s="423"/>
      <c r="C621" s="26" t="s">
        <v>325</v>
      </c>
      <c r="D621" s="129"/>
      <c r="E621" s="214"/>
      <c r="F621" s="251"/>
    </row>
    <row r="622" spans="1:6" ht="48" x14ac:dyDescent="0.25">
      <c r="A622" s="419"/>
      <c r="B622" s="423"/>
      <c r="C622" s="26" t="s">
        <v>326</v>
      </c>
      <c r="D622" s="129"/>
      <c r="E622" s="214"/>
      <c r="F622" s="251"/>
    </row>
    <row r="623" spans="1:6" x14ac:dyDescent="0.25">
      <c r="A623" s="419"/>
      <c r="B623" s="423"/>
      <c r="C623" s="74" t="s">
        <v>665</v>
      </c>
      <c r="D623" s="129"/>
      <c r="E623" s="214"/>
      <c r="F623" s="251"/>
    </row>
    <row r="624" spans="1:6" x14ac:dyDescent="0.25">
      <c r="A624" s="419"/>
      <c r="B624" s="423"/>
      <c r="C624" s="21" t="s">
        <v>286</v>
      </c>
      <c r="D624" s="129"/>
      <c r="E624" s="214"/>
      <c r="F624" s="251"/>
    </row>
    <row r="625" spans="1:6" x14ac:dyDescent="0.25">
      <c r="A625" s="419"/>
      <c r="B625" s="423"/>
      <c r="C625" s="21" t="s">
        <v>287</v>
      </c>
      <c r="D625" s="129"/>
      <c r="E625" s="214"/>
      <c r="F625" s="251"/>
    </row>
    <row r="626" spans="1:6" x14ac:dyDescent="0.25">
      <c r="A626" s="419"/>
      <c r="B626" s="423"/>
      <c r="C626" s="21" t="s">
        <v>288</v>
      </c>
      <c r="D626" s="129"/>
      <c r="E626" s="214"/>
      <c r="F626" s="251"/>
    </row>
    <row r="627" spans="1:6" x14ac:dyDescent="0.25">
      <c r="A627" s="419"/>
      <c r="B627" s="423"/>
      <c r="C627" s="21" t="s">
        <v>289</v>
      </c>
      <c r="D627" s="129"/>
      <c r="E627" s="214"/>
      <c r="F627" s="251"/>
    </row>
    <row r="628" spans="1:6" x14ac:dyDescent="0.25">
      <c r="A628" s="419"/>
      <c r="B628" s="423"/>
      <c r="C628" s="21" t="s">
        <v>290</v>
      </c>
      <c r="D628" s="129"/>
      <c r="E628" s="214"/>
      <c r="F628" s="251"/>
    </row>
    <row r="629" spans="1:6" x14ac:dyDescent="0.25">
      <c r="A629" s="419"/>
      <c r="B629" s="423"/>
      <c r="C629" s="21" t="s">
        <v>291</v>
      </c>
      <c r="D629" s="129"/>
      <c r="E629" s="214"/>
      <c r="F629" s="251"/>
    </row>
    <row r="630" spans="1:6" x14ac:dyDescent="0.25">
      <c r="A630" s="419"/>
      <c r="B630" s="423"/>
      <c r="C630" s="21" t="s">
        <v>292</v>
      </c>
      <c r="D630" s="129"/>
      <c r="E630" s="214"/>
      <c r="F630" s="251"/>
    </row>
    <row r="631" spans="1:6" x14ac:dyDescent="0.25">
      <c r="A631" s="419"/>
      <c r="B631" s="423"/>
      <c r="C631" s="21" t="s">
        <v>293</v>
      </c>
      <c r="D631" s="129"/>
      <c r="E631" s="214"/>
      <c r="F631" s="251"/>
    </row>
    <row r="632" spans="1:6" x14ac:dyDescent="0.25">
      <c r="A632" s="419"/>
      <c r="B632" s="423"/>
      <c r="C632" s="21" t="s">
        <v>294</v>
      </c>
      <c r="D632" s="129"/>
      <c r="E632" s="214"/>
      <c r="F632" s="251"/>
    </row>
    <row r="633" spans="1:6" x14ac:dyDescent="0.25">
      <c r="A633" s="419"/>
      <c r="B633" s="423"/>
      <c r="C633" s="21" t="s">
        <v>295</v>
      </c>
      <c r="D633" s="129"/>
      <c r="E633" s="214"/>
      <c r="F633" s="251"/>
    </row>
    <row r="634" spans="1:6" x14ac:dyDescent="0.25">
      <c r="A634" s="419"/>
      <c r="B634" s="423"/>
      <c r="C634" s="21" t="s">
        <v>296</v>
      </c>
      <c r="D634" s="129"/>
      <c r="E634" s="214"/>
      <c r="F634" s="251"/>
    </row>
    <row r="635" spans="1:6" x14ac:dyDescent="0.25">
      <c r="A635" s="419"/>
      <c r="B635" s="423"/>
      <c r="C635" s="21" t="s">
        <v>297</v>
      </c>
      <c r="D635" s="129"/>
      <c r="E635" s="214"/>
      <c r="F635" s="251"/>
    </row>
    <row r="636" spans="1:6" x14ac:dyDescent="0.25">
      <c r="A636" s="419"/>
      <c r="B636" s="423"/>
      <c r="C636" s="21" t="s">
        <v>298</v>
      </c>
      <c r="D636" s="129"/>
      <c r="E636" s="214"/>
      <c r="F636" s="251"/>
    </row>
    <row r="637" spans="1:6" x14ac:dyDescent="0.25">
      <c r="A637" s="419"/>
      <c r="B637" s="423"/>
      <c r="C637" s="21" t="s">
        <v>299</v>
      </c>
      <c r="D637" s="129"/>
      <c r="E637" s="214"/>
      <c r="F637" s="251"/>
    </row>
    <row r="638" spans="1:6" x14ac:dyDescent="0.25">
      <c r="A638" s="419"/>
      <c r="B638" s="423"/>
      <c r="C638" s="21" t="s">
        <v>300</v>
      </c>
      <c r="D638" s="129"/>
      <c r="E638" s="214"/>
      <c r="F638" s="251"/>
    </row>
    <row r="639" spans="1:6" x14ac:dyDescent="0.25">
      <c r="A639" s="419"/>
      <c r="B639" s="423"/>
      <c r="C639" s="21" t="s">
        <v>301</v>
      </c>
      <c r="D639" s="129"/>
      <c r="E639" s="214"/>
      <c r="F639" s="251"/>
    </row>
    <row r="640" spans="1:6" x14ac:dyDescent="0.25">
      <c r="A640" s="419"/>
      <c r="B640" s="423"/>
      <c r="C640" s="21" t="s">
        <v>302</v>
      </c>
      <c r="D640" s="129"/>
      <c r="E640" s="214"/>
      <c r="F640" s="251"/>
    </row>
    <row r="641" spans="1:6" x14ac:dyDescent="0.25">
      <c r="A641" s="419"/>
      <c r="B641" s="423"/>
      <c r="C641" s="21" t="s">
        <v>303</v>
      </c>
      <c r="D641" s="129"/>
      <c r="E641" s="214"/>
      <c r="F641" s="251"/>
    </row>
    <row r="642" spans="1:6" x14ac:dyDescent="0.25">
      <c r="A642" s="419"/>
      <c r="B642" s="423"/>
      <c r="C642" s="21" t="s">
        <v>304</v>
      </c>
      <c r="D642" s="129"/>
      <c r="E642" s="214"/>
      <c r="F642" s="251"/>
    </row>
    <row r="643" spans="1:6" x14ac:dyDescent="0.25">
      <c r="A643" s="419"/>
      <c r="B643" s="423"/>
      <c r="C643" s="21" t="s">
        <v>305</v>
      </c>
      <c r="D643" s="129"/>
      <c r="E643" s="214"/>
      <c r="F643" s="251"/>
    </row>
    <row r="644" spans="1:6" x14ac:dyDescent="0.25">
      <c r="A644" s="419"/>
      <c r="B644" s="423"/>
      <c r="C644" s="21" t="s">
        <v>306</v>
      </c>
      <c r="D644" s="129"/>
      <c r="E644" s="214"/>
      <c r="F644" s="251"/>
    </row>
    <row r="645" spans="1:6" x14ac:dyDescent="0.25">
      <c r="A645" s="419"/>
      <c r="B645" s="423"/>
      <c r="C645" s="21" t="s">
        <v>307</v>
      </c>
      <c r="D645" s="129"/>
      <c r="E645" s="214"/>
      <c r="F645" s="251"/>
    </row>
    <row r="646" spans="1:6" x14ac:dyDescent="0.25">
      <c r="A646" s="419"/>
      <c r="B646" s="423"/>
      <c r="C646" s="21" t="s">
        <v>308</v>
      </c>
      <c r="D646" s="129"/>
      <c r="E646" s="214"/>
      <c r="F646" s="251"/>
    </row>
    <row r="647" spans="1:6" x14ac:dyDescent="0.25">
      <c r="A647" s="419"/>
      <c r="B647" s="423"/>
      <c r="C647" s="21" t="s">
        <v>309</v>
      </c>
      <c r="D647" s="129"/>
      <c r="E647" s="214"/>
      <c r="F647" s="251"/>
    </row>
    <row r="648" spans="1:6" x14ac:dyDescent="0.25">
      <c r="A648" s="419"/>
      <c r="B648" s="423"/>
      <c r="C648" s="21" t="s">
        <v>310</v>
      </c>
      <c r="D648" s="129"/>
      <c r="E648" s="214"/>
      <c r="F648" s="251"/>
    </row>
    <row r="649" spans="1:6" x14ac:dyDescent="0.25">
      <c r="A649" s="419"/>
      <c r="B649" s="423"/>
      <c r="C649" s="21" t="s">
        <v>311</v>
      </c>
      <c r="D649" s="129"/>
      <c r="E649" s="214"/>
      <c r="F649" s="251"/>
    </row>
    <row r="650" spans="1:6" x14ac:dyDescent="0.25">
      <c r="A650" s="419"/>
      <c r="B650" s="423"/>
      <c r="C650" s="21" t="s">
        <v>312</v>
      </c>
      <c r="D650" s="129"/>
      <c r="E650" s="214"/>
      <c r="F650" s="251"/>
    </row>
    <row r="651" spans="1:6" x14ac:dyDescent="0.25">
      <c r="A651" s="419"/>
      <c r="B651" s="423"/>
      <c r="C651" s="21" t="s">
        <v>333</v>
      </c>
      <c r="D651" s="129"/>
      <c r="E651" s="214"/>
      <c r="F651" s="251"/>
    </row>
    <row r="652" spans="1:6" x14ac:dyDescent="0.25">
      <c r="A652" s="419"/>
      <c r="B652" s="423"/>
      <c r="C652" s="21" t="s">
        <v>313</v>
      </c>
      <c r="D652" s="129"/>
      <c r="E652" s="214"/>
      <c r="F652" s="251"/>
    </row>
    <row r="653" spans="1:6" x14ac:dyDescent="0.25">
      <c r="A653" s="419"/>
      <c r="B653" s="423"/>
      <c r="C653" s="21" t="s">
        <v>314</v>
      </c>
      <c r="D653" s="129"/>
      <c r="E653" s="214"/>
      <c r="F653" s="251"/>
    </row>
    <row r="654" spans="1:6" x14ac:dyDescent="0.25">
      <c r="A654" s="419"/>
      <c r="B654" s="423"/>
      <c r="C654" s="21" t="s">
        <v>315</v>
      </c>
      <c r="D654" s="129"/>
      <c r="E654" s="214"/>
      <c r="F654" s="251"/>
    </row>
    <row r="655" spans="1:6" x14ac:dyDescent="0.25">
      <c r="A655" s="419"/>
      <c r="B655" s="423"/>
      <c r="C655" s="21" t="s">
        <v>316</v>
      </c>
      <c r="D655" s="129"/>
      <c r="E655" s="214"/>
      <c r="F655" s="251"/>
    </row>
    <row r="656" spans="1:6" x14ac:dyDescent="0.25">
      <c r="A656" s="419"/>
      <c r="B656" s="423"/>
      <c r="C656" s="21" t="s">
        <v>317</v>
      </c>
      <c r="D656" s="129"/>
      <c r="E656" s="214"/>
      <c r="F656" s="251"/>
    </row>
    <row r="657" spans="1:6" x14ac:dyDescent="0.25">
      <c r="A657" s="419"/>
      <c r="B657" s="423"/>
      <c r="C657" s="21" t="s">
        <v>318</v>
      </c>
      <c r="D657" s="129"/>
      <c r="E657" s="214"/>
      <c r="F657" s="251"/>
    </row>
    <row r="658" spans="1:6" x14ac:dyDescent="0.25">
      <c r="A658" s="419"/>
      <c r="B658" s="423"/>
      <c r="C658" s="21" t="s">
        <v>319</v>
      </c>
      <c r="D658" s="129"/>
      <c r="E658" s="214"/>
      <c r="F658" s="251"/>
    </row>
    <row r="659" spans="1:6" ht="24" x14ac:dyDescent="0.25">
      <c r="A659" s="419"/>
      <c r="B659" s="423"/>
      <c r="C659" s="19" t="s">
        <v>167</v>
      </c>
      <c r="D659" s="129"/>
      <c r="E659" s="214"/>
      <c r="F659" s="251"/>
    </row>
    <row r="660" spans="1:6" ht="15.75" thickBot="1" x14ac:dyDescent="0.3">
      <c r="A660" s="420"/>
      <c r="B660" s="424"/>
      <c r="C660" s="101" t="s">
        <v>320</v>
      </c>
      <c r="D660" s="130"/>
      <c r="E660" s="214"/>
      <c r="F660" s="251"/>
    </row>
    <row r="661" spans="1:6" ht="45" x14ac:dyDescent="0.25">
      <c r="A661" s="417">
        <v>16</v>
      </c>
      <c r="B661" s="421" t="s">
        <v>334</v>
      </c>
      <c r="C661" s="146" t="s">
        <v>335</v>
      </c>
      <c r="D661" s="137" t="s">
        <v>335</v>
      </c>
      <c r="E661" s="208">
        <f>36830*2</f>
        <v>73660</v>
      </c>
      <c r="F661" s="208">
        <v>110490</v>
      </c>
    </row>
    <row r="662" spans="1:6" x14ac:dyDescent="0.25">
      <c r="A662" s="418"/>
      <c r="B662" s="422"/>
      <c r="C662" s="79" t="s">
        <v>663</v>
      </c>
      <c r="D662" s="132"/>
      <c r="E662" s="200"/>
      <c r="F662" s="242"/>
    </row>
    <row r="663" spans="1:6" x14ac:dyDescent="0.25">
      <c r="A663" s="419"/>
      <c r="B663" s="423"/>
      <c r="C663" s="84" t="s">
        <v>649</v>
      </c>
      <c r="D663" s="129"/>
      <c r="E663" s="214"/>
      <c r="F663" s="251"/>
    </row>
    <row r="664" spans="1:6" x14ac:dyDescent="0.25">
      <c r="A664" s="419"/>
      <c r="B664" s="423"/>
      <c r="C664" s="84" t="s">
        <v>650</v>
      </c>
      <c r="D664" s="129"/>
      <c r="E664" s="214"/>
      <c r="F664" s="251"/>
    </row>
    <row r="665" spans="1:6" x14ac:dyDescent="0.25">
      <c r="A665" s="419"/>
      <c r="B665" s="423"/>
      <c r="C665" s="84" t="s">
        <v>651</v>
      </c>
      <c r="D665" s="129"/>
      <c r="E665" s="214"/>
      <c r="F665" s="251"/>
    </row>
    <row r="666" spans="1:6" x14ac:dyDescent="0.25">
      <c r="A666" s="419"/>
      <c r="B666" s="423"/>
      <c r="C666" s="19" t="s">
        <v>338</v>
      </c>
      <c r="D666" s="129"/>
      <c r="E666" s="214"/>
      <c r="F666" s="251"/>
    </row>
    <row r="667" spans="1:6" x14ac:dyDescent="0.25">
      <c r="A667" s="419"/>
      <c r="B667" s="423"/>
      <c r="C667" s="19" t="s">
        <v>339</v>
      </c>
      <c r="D667" s="129"/>
      <c r="E667" s="214"/>
      <c r="F667" s="251"/>
    </row>
    <row r="668" spans="1:6" x14ac:dyDescent="0.25">
      <c r="A668" s="419"/>
      <c r="B668" s="423"/>
      <c r="C668" s="19" t="s">
        <v>340</v>
      </c>
      <c r="D668" s="129"/>
      <c r="E668" s="214"/>
      <c r="F668" s="251"/>
    </row>
    <row r="669" spans="1:6" x14ac:dyDescent="0.25">
      <c r="A669" s="419"/>
      <c r="B669" s="423"/>
      <c r="C669" s="84" t="s">
        <v>667</v>
      </c>
      <c r="D669" s="129"/>
      <c r="E669" s="214"/>
      <c r="F669" s="251"/>
    </row>
    <row r="670" spans="1:6" x14ac:dyDescent="0.25">
      <c r="A670" s="419"/>
      <c r="B670" s="423"/>
      <c r="C670" s="19" t="s">
        <v>341</v>
      </c>
      <c r="D670" s="129"/>
      <c r="E670" s="214"/>
      <c r="F670" s="251"/>
    </row>
    <row r="671" spans="1:6" x14ac:dyDescent="0.25">
      <c r="A671" s="419"/>
      <c r="B671" s="423"/>
      <c r="C671" s="19" t="s">
        <v>342</v>
      </c>
      <c r="D671" s="129"/>
      <c r="E671" s="214"/>
      <c r="F671" s="251"/>
    </row>
    <row r="672" spans="1:6" x14ac:dyDescent="0.25">
      <c r="A672" s="419"/>
      <c r="B672" s="423"/>
      <c r="C672" s="19" t="s">
        <v>343</v>
      </c>
      <c r="D672" s="129"/>
      <c r="E672" s="214"/>
      <c r="F672" s="251"/>
    </row>
    <row r="673" spans="1:6" x14ac:dyDescent="0.25">
      <c r="A673" s="419"/>
      <c r="B673" s="423"/>
      <c r="C673" s="19" t="s">
        <v>270</v>
      </c>
      <c r="D673" s="129"/>
      <c r="E673" s="214"/>
      <c r="F673" s="251"/>
    </row>
    <row r="674" spans="1:6" x14ac:dyDescent="0.25">
      <c r="A674" s="419"/>
      <c r="B674" s="423"/>
      <c r="C674" s="19" t="s">
        <v>344</v>
      </c>
      <c r="D674" s="129"/>
      <c r="E674" s="214"/>
      <c r="F674" s="251"/>
    </row>
    <row r="675" spans="1:6" x14ac:dyDescent="0.25">
      <c r="A675" s="419"/>
      <c r="B675" s="423"/>
      <c r="C675" s="19" t="s">
        <v>234</v>
      </c>
      <c r="D675" s="129"/>
      <c r="E675" s="214"/>
      <c r="F675" s="251"/>
    </row>
    <row r="676" spans="1:6" x14ac:dyDescent="0.25">
      <c r="A676" s="419"/>
      <c r="B676" s="423"/>
      <c r="C676" s="19" t="s">
        <v>345</v>
      </c>
      <c r="D676" s="129"/>
      <c r="E676" s="214"/>
      <c r="F676" s="251"/>
    </row>
    <row r="677" spans="1:6" x14ac:dyDescent="0.25">
      <c r="A677" s="419"/>
      <c r="B677" s="423"/>
      <c r="C677" s="21" t="s">
        <v>289</v>
      </c>
      <c r="D677" s="129"/>
      <c r="E677" s="214"/>
      <c r="F677" s="251"/>
    </row>
    <row r="678" spans="1:6" x14ac:dyDescent="0.25">
      <c r="A678" s="419"/>
      <c r="B678" s="423"/>
      <c r="C678" s="21" t="s">
        <v>290</v>
      </c>
      <c r="D678" s="129"/>
      <c r="E678" s="214"/>
      <c r="F678" s="251"/>
    </row>
    <row r="679" spans="1:6" x14ac:dyDescent="0.25">
      <c r="A679" s="419"/>
      <c r="B679" s="423"/>
      <c r="C679" s="21" t="s">
        <v>291</v>
      </c>
      <c r="D679" s="129"/>
      <c r="E679" s="214"/>
      <c r="F679" s="251"/>
    </row>
    <row r="680" spans="1:6" x14ac:dyDescent="0.25">
      <c r="A680" s="419"/>
      <c r="B680" s="423"/>
      <c r="C680" s="19" t="s">
        <v>346</v>
      </c>
      <c r="D680" s="129"/>
      <c r="E680" s="214"/>
      <c r="F680" s="251"/>
    </row>
    <row r="681" spans="1:6" x14ac:dyDescent="0.25">
      <c r="A681" s="419"/>
      <c r="B681" s="423"/>
      <c r="C681" s="21" t="s">
        <v>307</v>
      </c>
      <c r="D681" s="129"/>
      <c r="E681" s="214"/>
      <c r="F681" s="251"/>
    </row>
    <row r="682" spans="1:6" x14ac:dyDescent="0.25">
      <c r="A682" s="419"/>
      <c r="B682" s="423"/>
      <c r="C682" s="21" t="s">
        <v>308</v>
      </c>
      <c r="D682" s="129"/>
      <c r="E682" s="214"/>
      <c r="F682" s="251"/>
    </row>
    <row r="683" spans="1:6" x14ac:dyDescent="0.25">
      <c r="A683" s="419"/>
      <c r="B683" s="423"/>
      <c r="C683" s="21" t="s">
        <v>309</v>
      </c>
      <c r="D683" s="129"/>
      <c r="E683" s="214"/>
      <c r="F683" s="251"/>
    </row>
    <row r="684" spans="1:6" x14ac:dyDescent="0.25">
      <c r="A684" s="419"/>
      <c r="B684" s="423"/>
      <c r="C684" s="21" t="s">
        <v>310</v>
      </c>
      <c r="D684" s="129"/>
      <c r="E684" s="214"/>
      <c r="F684" s="251"/>
    </row>
    <row r="685" spans="1:6" x14ac:dyDescent="0.25">
      <c r="A685" s="419"/>
      <c r="B685" s="423"/>
      <c r="C685" s="21" t="s">
        <v>311</v>
      </c>
      <c r="D685" s="129"/>
      <c r="E685" s="214"/>
      <c r="F685" s="251"/>
    </row>
    <row r="686" spans="1:6" x14ac:dyDescent="0.25">
      <c r="A686" s="419"/>
      <c r="B686" s="423"/>
      <c r="C686" s="21" t="s">
        <v>320</v>
      </c>
      <c r="D686" s="129"/>
      <c r="E686" s="214"/>
      <c r="F686" s="251"/>
    </row>
    <row r="687" spans="1:6" ht="15.75" thickBot="1" x14ac:dyDescent="0.3">
      <c r="A687" s="420"/>
      <c r="B687" s="424"/>
      <c r="C687" s="101" t="s">
        <v>347</v>
      </c>
      <c r="D687" s="130"/>
      <c r="E687" s="214"/>
      <c r="F687" s="251"/>
    </row>
    <row r="688" spans="1:6" ht="45" x14ac:dyDescent="0.25">
      <c r="A688" s="417">
        <v>17</v>
      </c>
      <c r="B688" s="421" t="s">
        <v>348</v>
      </c>
      <c r="C688" s="146" t="s">
        <v>349</v>
      </c>
      <c r="D688" s="137" t="s">
        <v>350</v>
      </c>
      <c r="E688" s="208">
        <f>35090*2</f>
        <v>70180</v>
      </c>
      <c r="F688" s="208">
        <v>105270</v>
      </c>
    </row>
    <row r="689" spans="1:6" x14ac:dyDescent="0.25">
      <c r="A689" s="418"/>
      <c r="B689" s="422"/>
      <c r="C689" s="76" t="s">
        <v>663</v>
      </c>
      <c r="D689" s="132"/>
      <c r="E689" s="200"/>
      <c r="F689" s="242"/>
    </row>
    <row r="690" spans="1:6" ht="24" x14ac:dyDescent="0.25">
      <c r="A690" s="419"/>
      <c r="B690" s="423"/>
      <c r="C690" s="73" t="s">
        <v>652</v>
      </c>
      <c r="D690" s="129"/>
      <c r="E690" s="214"/>
      <c r="F690" s="251"/>
    </row>
    <row r="691" spans="1:6" x14ac:dyDescent="0.25">
      <c r="A691" s="419"/>
      <c r="B691" s="423"/>
      <c r="C691" s="73" t="s">
        <v>653</v>
      </c>
      <c r="D691" s="129"/>
      <c r="E691" s="214"/>
      <c r="F691" s="251"/>
    </row>
    <row r="692" spans="1:6" x14ac:dyDescent="0.25">
      <c r="A692" s="419"/>
      <c r="B692" s="423"/>
      <c r="C692" s="73" t="s">
        <v>654</v>
      </c>
      <c r="D692" s="129"/>
      <c r="E692" s="214"/>
      <c r="F692" s="251"/>
    </row>
    <row r="693" spans="1:6" x14ac:dyDescent="0.25">
      <c r="A693" s="419"/>
      <c r="B693" s="423"/>
      <c r="C693" s="25" t="s">
        <v>351</v>
      </c>
      <c r="D693" s="129"/>
      <c r="E693" s="214"/>
      <c r="F693" s="251"/>
    </row>
    <row r="694" spans="1:6" x14ac:dyDescent="0.25">
      <c r="A694" s="419"/>
      <c r="B694" s="423"/>
      <c r="C694" s="25" t="s">
        <v>352</v>
      </c>
      <c r="D694" s="129"/>
      <c r="E694" s="214"/>
      <c r="F694" s="251"/>
    </row>
    <row r="695" spans="1:6" x14ac:dyDescent="0.25">
      <c r="A695" s="419"/>
      <c r="B695" s="423"/>
      <c r="C695" s="19" t="s">
        <v>353</v>
      </c>
      <c r="D695" s="129"/>
      <c r="E695" s="214"/>
      <c r="F695" s="251"/>
    </row>
    <row r="696" spans="1:6" x14ac:dyDescent="0.25">
      <c r="A696" s="419"/>
      <c r="B696" s="423"/>
      <c r="C696" s="85" t="s">
        <v>664</v>
      </c>
      <c r="D696" s="129"/>
      <c r="E696" s="214"/>
      <c r="F696" s="251"/>
    </row>
    <row r="697" spans="1:6" x14ac:dyDescent="0.25">
      <c r="A697" s="419"/>
      <c r="B697" s="423"/>
      <c r="C697" s="19" t="s">
        <v>354</v>
      </c>
      <c r="D697" s="129"/>
      <c r="E697" s="214"/>
      <c r="F697" s="251"/>
    </row>
    <row r="698" spans="1:6" x14ac:dyDescent="0.25">
      <c r="A698" s="419"/>
      <c r="B698" s="423"/>
      <c r="C698" s="19" t="s">
        <v>355</v>
      </c>
      <c r="D698" s="129"/>
      <c r="E698" s="214"/>
      <c r="F698" s="251"/>
    </row>
    <row r="699" spans="1:6" x14ac:dyDescent="0.25">
      <c r="A699" s="419"/>
      <c r="B699" s="423"/>
      <c r="C699" s="19" t="s">
        <v>343</v>
      </c>
      <c r="D699" s="129"/>
      <c r="E699" s="214"/>
      <c r="F699" s="251"/>
    </row>
    <row r="700" spans="1:6" x14ac:dyDescent="0.25">
      <c r="A700" s="419"/>
      <c r="B700" s="423"/>
      <c r="C700" s="19" t="s">
        <v>208</v>
      </c>
      <c r="D700" s="129"/>
      <c r="E700" s="214"/>
      <c r="F700" s="251"/>
    </row>
    <row r="701" spans="1:6" x14ac:dyDescent="0.25">
      <c r="A701" s="419"/>
      <c r="B701" s="423"/>
      <c r="C701" s="19" t="s">
        <v>356</v>
      </c>
      <c r="D701" s="129"/>
      <c r="E701" s="214"/>
      <c r="F701" s="251"/>
    </row>
    <row r="702" spans="1:6" x14ac:dyDescent="0.25">
      <c r="A702" s="419"/>
      <c r="B702" s="423"/>
      <c r="C702" s="19" t="s">
        <v>357</v>
      </c>
      <c r="D702" s="129"/>
      <c r="E702" s="214"/>
      <c r="F702" s="251"/>
    </row>
    <row r="703" spans="1:6" x14ac:dyDescent="0.25">
      <c r="A703" s="419"/>
      <c r="B703" s="423"/>
      <c r="C703" s="19" t="s">
        <v>358</v>
      </c>
      <c r="D703" s="129"/>
      <c r="E703" s="214"/>
      <c r="F703" s="251"/>
    </row>
    <row r="704" spans="1:6" x14ac:dyDescent="0.25">
      <c r="A704" s="419"/>
      <c r="B704" s="423"/>
      <c r="C704" s="19" t="s">
        <v>359</v>
      </c>
      <c r="D704" s="129"/>
      <c r="E704" s="214"/>
      <c r="F704" s="251"/>
    </row>
    <row r="705" spans="1:6" x14ac:dyDescent="0.25">
      <c r="A705" s="419"/>
      <c r="B705" s="423"/>
      <c r="C705" s="19" t="s">
        <v>360</v>
      </c>
      <c r="D705" s="129"/>
      <c r="E705" s="214"/>
      <c r="F705" s="251"/>
    </row>
    <row r="706" spans="1:6" x14ac:dyDescent="0.25">
      <c r="A706" s="419"/>
      <c r="B706" s="423"/>
      <c r="C706" s="19" t="s">
        <v>361</v>
      </c>
      <c r="D706" s="129"/>
      <c r="E706" s="214"/>
      <c r="F706" s="251"/>
    </row>
    <row r="707" spans="1:6" x14ac:dyDescent="0.25">
      <c r="A707" s="419"/>
      <c r="B707" s="423"/>
      <c r="C707" s="19" t="s">
        <v>362</v>
      </c>
      <c r="D707" s="129"/>
      <c r="E707" s="214"/>
      <c r="F707" s="251"/>
    </row>
    <row r="708" spans="1:6" x14ac:dyDescent="0.25">
      <c r="A708" s="419"/>
      <c r="B708" s="423"/>
      <c r="C708" s="19" t="s">
        <v>280</v>
      </c>
      <c r="D708" s="129"/>
      <c r="E708" s="214"/>
      <c r="F708" s="251"/>
    </row>
    <row r="709" spans="1:6" x14ac:dyDescent="0.25">
      <c r="A709" s="419"/>
      <c r="B709" s="423"/>
      <c r="C709" s="19" t="s">
        <v>320</v>
      </c>
      <c r="D709" s="129"/>
      <c r="E709" s="214"/>
      <c r="F709" s="251"/>
    </row>
    <row r="710" spans="1:6" x14ac:dyDescent="0.25">
      <c r="A710" s="419"/>
      <c r="B710" s="423"/>
      <c r="C710" s="19" t="s">
        <v>225</v>
      </c>
      <c r="D710" s="129"/>
      <c r="E710" s="214"/>
      <c r="F710" s="251"/>
    </row>
    <row r="711" spans="1:6" ht="15.75" thickBot="1" x14ac:dyDescent="0.3">
      <c r="A711" s="420"/>
      <c r="B711" s="424"/>
      <c r="C711" s="101" t="s">
        <v>345</v>
      </c>
      <c r="D711" s="130"/>
      <c r="E711" s="214"/>
      <c r="F711" s="251"/>
    </row>
    <row r="712" spans="1:6" x14ac:dyDescent="0.25">
      <c r="A712" s="417">
        <v>18</v>
      </c>
      <c r="B712" s="421" t="s">
        <v>363</v>
      </c>
      <c r="C712" s="146" t="s">
        <v>364</v>
      </c>
      <c r="D712" s="137" t="s">
        <v>364</v>
      </c>
      <c r="E712" s="208">
        <f>27687.66*2</f>
        <v>55375.32</v>
      </c>
      <c r="F712" s="208">
        <v>83062.98</v>
      </c>
    </row>
    <row r="713" spans="1:6" x14ac:dyDescent="0.25">
      <c r="A713" s="418"/>
      <c r="B713" s="422"/>
      <c r="C713" s="14" t="s">
        <v>663</v>
      </c>
      <c r="D713" s="54"/>
      <c r="E713" s="216"/>
      <c r="F713" s="253"/>
    </row>
    <row r="714" spans="1:6" x14ac:dyDescent="0.25">
      <c r="A714" s="419"/>
      <c r="B714" s="423"/>
      <c r="C714" s="25" t="s">
        <v>365</v>
      </c>
      <c r="D714" s="96"/>
      <c r="E714" s="217"/>
      <c r="F714" s="254"/>
    </row>
    <row r="715" spans="1:6" x14ac:dyDescent="0.25">
      <c r="A715" s="419"/>
      <c r="B715" s="423"/>
      <c r="C715" s="25" t="s">
        <v>366</v>
      </c>
      <c r="D715" s="96"/>
      <c r="E715" s="217"/>
      <c r="F715" s="254"/>
    </row>
    <row r="716" spans="1:6" x14ac:dyDescent="0.25">
      <c r="A716" s="419"/>
      <c r="B716" s="423"/>
      <c r="C716" s="25" t="s">
        <v>367</v>
      </c>
      <c r="D716" s="96"/>
      <c r="E716" s="217"/>
      <c r="F716" s="254"/>
    </row>
    <row r="717" spans="1:6" x14ac:dyDescent="0.25">
      <c r="A717" s="419"/>
      <c r="B717" s="423"/>
      <c r="C717" s="25" t="s">
        <v>368</v>
      </c>
      <c r="D717" s="96"/>
      <c r="E717" s="217"/>
      <c r="F717" s="254"/>
    </row>
    <row r="718" spans="1:6" x14ac:dyDescent="0.25">
      <c r="A718" s="419"/>
      <c r="B718" s="423"/>
      <c r="C718" s="25" t="s">
        <v>369</v>
      </c>
      <c r="D718" s="96"/>
      <c r="E718" s="217"/>
      <c r="F718" s="254"/>
    </row>
    <row r="719" spans="1:6" x14ac:dyDescent="0.25">
      <c r="A719" s="419"/>
      <c r="B719" s="423"/>
      <c r="C719" s="25" t="s">
        <v>370</v>
      </c>
      <c r="D719" s="96"/>
      <c r="E719" s="217"/>
      <c r="F719" s="254"/>
    </row>
    <row r="720" spans="1:6" x14ac:dyDescent="0.25">
      <c r="A720" s="419"/>
      <c r="B720" s="423"/>
      <c r="C720" s="25" t="s">
        <v>371</v>
      </c>
      <c r="D720" s="96"/>
      <c r="E720" s="217"/>
      <c r="F720" s="254"/>
    </row>
    <row r="721" spans="1:6" ht="24" x14ac:dyDescent="0.25">
      <c r="A721" s="419"/>
      <c r="B721" s="423"/>
      <c r="C721" s="25" t="s">
        <v>372</v>
      </c>
      <c r="D721" s="96"/>
      <c r="E721" s="217"/>
      <c r="F721" s="254"/>
    </row>
    <row r="722" spans="1:6" x14ac:dyDescent="0.25">
      <c r="A722" s="419"/>
      <c r="B722" s="423"/>
      <c r="C722" s="29" t="s">
        <v>664</v>
      </c>
      <c r="D722" s="96"/>
      <c r="E722" s="217"/>
      <c r="F722" s="254"/>
    </row>
    <row r="723" spans="1:6" x14ac:dyDescent="0.25">
      <c r="A723" s="419"/>
      <c r="B723" s="423"/>
      <c r="C723" s="25" t="s">
        <v>373</v>
      </c>
      <c r="D723" s="96"/>
      <c r="E723" s="217"/>
      <c r="F723" s="254"/>
    </row>
    <row r="724" spans="1:6" x14ac:dyDescent="0.25">
      <c r="A724" s="419"/>
      <c r="B724" s="423"/>
      <c r="C724" s="25" t="s">
        <v>374</v>
      </c>
      <c r="D724" s="96"/>
      <c r="E724" s="217"/>
      <c r="F724" s="254"/>
    </row>
    <row r="725" spans="1:6" x14ac:dyDescent="0.25">
      <c r="A725" s="419"/>
      <c r="B725" s="423"/>
      <c r="C725" s="25" t="s">
        <v>270</v>
      </c>
      <c r="D725" s="96"/>
      <c r="E725" s="217"/>
      <c r="F725" s="254"/>
    </row>
    <row r="726" spans="1:6" x14ac:dyDescent="0.25">
      <c r="A726" s="419"/>
      <c r="B726" s="423"/>
      <c r="C726" s="25" t="s">
        <v>268</v>
      </c>
      <c r="D726" s="96"/>
      <c r="E726" s="217"/>
      <c r="F726" s="254"/>
    </row>
    <row r="727" spans="1:6" x14ac:dyDescent="0.25">
      <c r="A727" s="419"/>
      <c r="B727" s="423"/>
      <c r="C727" s="25" t="s">
        <v>375</v>
      </c>
      <c r="D727" s="96"/>
      <c r="E727" s="217"/>
      <c r="F727" s="254"/>
    </row>
    <row r="728" spans="1:6" x14ac:dyDescent="0.25">
      <c r="A728" s="419"/>
      <c r="B728" s="423"/>
      <c r="C728" s="25" t="s">
        <v>376</v>
      </c>
      <c r="D728" s="96"/>
      <c r="E728" s="217"/>
      <c r="F728" s="254"/>
    </row>
    <row r="729" spans="1:6" x14ac:dyDescent="0.25">
      <c r="A729" s="419"/>
      <c r="B729" s="423"/>
      <c r="C729" s="25" t="s">
        <v>377</v>
      </c>
      <c r="D729" s="96"/>
      <c r="E729" s="217"/>
      <c r="F729" s="254"/>
    </row>
    <row r="730" spans="1:6" x14ac:dyDescent="0.25">
      <c r="A730" s="419"/>
      <c r="B730" s="423"/>
      <c r="C730" s="25" t="s">
        <v>378</v>
      </c>
      <c r="D730" s="96"/>
      <c r="E730" s="217"/>
      <c r="F730" s="254"/>
    </row>
    <row r="731" spans="1:6" x14ac:dyDescent="0.25">
      <c r="A731" s="419"/>
      <c r="B731" s="423"/>
      <c r="C731" s="25" t="s">
        <v>379</v>
      </c>
      <c r="D731" s="96"/>
      <c r="E731" s="217"/>
      <c r="F731" s="254"/>
    </row>
    <row r="732" spans="1:6" x14ac:dyDescent="0.25">
      <c r="A732" s="419"/>
      <c r="B732" s="423"/>
      <c r="C732" s="25" t="s">
        <v>380</v>
      </c>
      <c r="D732" s="96"/>
      <c r="E732" s="217"/>
      <c r="F732" s="254"/>
    </row>
    <row r="733" spans="1:6" x14ac:dyDescent="0.25">
      <c r="A733" s="419"/>
      <c r="B733" s="423"/>
      <c r="C733" s="25" t="s">
        <v>381</v>
      </c>
      <c r="D733" s="96"/>
      <c r="E733" s="217"/>
      <c r="F733" s="254"/>
    </row>
    <row r="734" spans="1:6" x14ac:dyDescent="0.25">
      <c r="A734" s="419"/>
      <c r="B734" s="423"/>
      <c r="C734" s="25" t="s">
        <v>382</v>
      </c>
      <c r="D734" s="96"/>
      <c r="E734" s="217"/>
      <c r="F734" s="254"/>
    </row>
    <row r="735" spans="1:6" x14ac:dyDescent="0.25">
      <c r="A735" s="419"/>
      <c r="B735" s="423"/>
      <c r="C735" s="25" t="s">
        <v>383</v>
      </c>
      <c r="D735" s="96"/>
      <c r="E735" s="217"/>
      <c r="F735" s="254"/>
    </row>
    <row r="736" spans="1:6" x14ac:dyDescent="0.25">
      <c r="A736" s="419"/>
      <c r="B736" s="423"/>
      <c r="C736" s="25" t="s">
        <v>384</v>
      </c>
      <c r="D736" s="96"/>
      <c r="E736" s="217"/>
      <c r="F736" s="254"/>
    </row>
    <row r="737" spans="1:6" x14ac:dyDescent="0.25">
      <c r="A737" s="419"/>
      <c r="B737" s="423"/>
      <c r="C737" s="25" t="s">
        <v>385</v>
      </c>
      <c r="D737" s="96"/>
      <c r="E737" s="217"/>
      <c r="F737" s="254"/>
    </row>
    <row r="738" spans="1:6" x14ac:dyDescent="0.25">
      <c r="A738" s="419"/>
      <c r="B738" s="423"/>
      <c r="C738" s="25" t="s">
        <v>386</v>
      </c>
      <c r="D738" s="96"/>
      <c r="E738" s="217"/>
      <c r="F738" s="254"/>
    </row>
    <row r="739" spans="1:6" x14ac:dyDescent="0.25">
      <c r="A739" s="419"/>
      <c r="B739" s="423"/>
      <c r="C739" s="25" t="s">
        <v>387</v>
      </c>
      <c r="D739" s="96"/>
      <c r="E739" s="217"/>
      <c r="F739" s="254"/>
    </row>
    <row r="740" spans="1:6" x14ac:dyDescent="0.25">
      <c r="A740" s="419"/>
      <c r="B740" s="423"/>
      <c r="C740" s="25" t="s">
        <v>388</v>
      </c>
      <c r="D740" s="96"/>
      <c r="E740" s="217"/>
      <c r="F740" s="254"/>
    </row>
    <row r="741" spans="1:6" x14ac:dyDescent="0.25">
      <c r="A741" s="419"/>
      <c r="B741" s="423"/>
      <c r="C741" s="25" t="s">
        <v>389</v>
      </c>
      <c r="D741" s="96"/>
      <c r="E741" s="217"/>
      <c r="F741" s="254"/>
    </row>
    <row r="742" spans="1:6" x14ac:dyDescent="0.25">
      <c r="A742" s="419"/>
      <c r="B742" s="423"/>
      <c r="C742" s="25" t="s">
        <v>390</v>
      </c>
      <c r="D742" s="96"/>
      <c r="E742" s="217"/>
      <c r="F742" s="254"/>
    </row>
    <row r="743" spans="1:6" x14ac:dyDescent="0.25">
      <c r="A743" s="419"/>
      <c r="B743" s="423"/>
      <c r="C743" s="25" t="s">
        <v>391</v>
      </c>
      <c r="D743" s="96"/>
      <c r="E743" s="217"/>
      <c r="F743" s="254"/>
    </row>
    <row r="744" spans="1:6" ht="15.75" thickBot="1" x14ac:dyDescent="0.3">
      <c r="A744" s="420"/>
      <c r="B744" s="424"/>
      <c r="C744" s="102" t="s">
        <v>392</v>
      </c>
      <c r="D744" s="119"/>
      <c r="E744" s="217"/>
      <c r="F744" s="254"/>
    </row>
    <row r="745" spans="1:6" ht="30" x14ac:dyDescent="0.25">
      <c r="A745" s="417">
        <v>19</v>
      </c>
      <c r="B745" s="421" t="s">
        <v>393</v>
      </c>
      <c r="C745" s="146" t="s">
        <v>394</v>
      </c>
      <c r="D745" s="137" t="s">
        <v>394</v>
      </c>
      <c r="E745" s="208">
        <f>14671.7*2</f>
        <v>29343.4</v>
      </c>
      <c r="F745" s="208">
        <v>44015.1</v>
      </c>
    </row>
    <row r="746" spans="1:6" x14ac:dyDescent="0.25">
      <c r="A746" s="418"/>
      <c r="B746" s="422"/>
      <c r="C746" s="14" t="s">
        <v>663</v>
      </c>
      <c r="D746" s="54"/>
      <c r="E746" s="216"/>
      <c r="F746" s="253"/>
    </row>
    <row r="747" spans="1:6" x14ac:dyDescent="0.25">
      <c r="A747" s="418"/>
      <c r="B747" s="422"/>
      <c r="C747" s="25" t="s">
        <v>404</v>
      </c>
      <c r="D747" s="54"/>
      <c r="E747" s="218"/>
      <c r="F747" s="255"/>
    </row>
    <row r="748" spans="1:6" x14ac:dyDescent="0.25">
      <c r="A748" s="419"/>
      <c r="B748" s="423"/>
      <c r="C748" s="25" t="s">
        <v>395</v>
      </c>
      <c r="D748" s="116"/>
      <c r="E748" s="219"/>
      <c r="F748" s="256"/>
    </row>
    <row r="749" spans="1:6" x14ac:dyDescent="0.25">
      <c r="A749" s="419"/>
      <c r="B749" s="423"/>
      <c r="C749" s="29" t="s">
        <v>664</v>
      </c>
      <c r="D749" s="116"/>
      <c r="E749" s="219"/>
      <c r="F749" s="256"/>
    </row>
    <row r="750" spans="1:6" x14ac:dyDescent="0.25">
      <c r="A750" s="419"/>
      <c r="B750" s="423"/>
      <c r="C750" s="25" t="s">
        <v>396</v>
      </c>
      <c r="D750" s="116"/>
      <c r="E750" s="219"/>
      <c r="F750" s="256"/>
    </row>
    <row r="751" spans="1:6" x14ac:dyDescent="0.25">
      <c r="A751" s="419"/>
      <c r="B751" s="423"/>
      <c r="C751" s="25" t="s">
        <v>397</v>
      </c>
      <c r="D751" s="116"/>
      <c r="E751" s="219"/>
      <c r="F751" s="256"/>
    </row>
    <row r="752" spans="1:6" x14ac:dyDescent="0.25">
      <c r="A752" s="419"/>
      <c r="B752" s="423"/>
      <c r="C752" s="25" t="s">
        <v>398</v>
      </c>
      <c r="D752" s="116"/>
      <c r="E752" s="219"/>
      <c r="F752" s="256"/>
    </row>
    <row r="753" spans="1:6" x14ac:dyDescent="0.25">
      <c r="A753" s="419"/>
      <c r="B753" s="423"/>
      <c r="C753" s="25" t="s">
        <v>399</v>
      </c>
      <c r="D753" s="116"/>
      <c r="E753" s="219"/>
      <c r="F753" s="256"/>
    </row>
    <row r="754" spans="1:6" x14ac:dyDescent="0.25">
      <c r="A754" s="419"/>
      <c r="B754" s="423"/>
      <c r="C754" s="25" t="s">
        <v>400</v>
      </c>
      <c r="D754" s="116"/>
      <c r="E754" s="219"/>
      <c r="F754" s="256"/>
    </row>
    <row r="755" spans="1:6" x14ac:dyDescent="0.25">
      <c r="A755" s="419"/>
      <c r="B755" s="423"/>
      <c r="C755" s="25" t="s">
        <v>401</v>
      </c>
      <c r="D755" s="116"/>
      <c r="E755" s="219"/>
      <c r="F755" s="256"/>
    </row>
    <row r="756" spans="1:6" x14ac:dyDescent="0.25">
      <c r="A756" s="419"/>
      <c r="B756" s="423"/>
      <c r="C756" s="25" t="s">
        <v>402</v>
      </c>
      <c r="D756" s="116"/>
      <c r="E756" s="219"/>
      <c r="F756" s="256"/>
    </row>
    <row r="757" spans="1:6" ht="15.75" thickBot="1" x14ac:dyDescent="0.3">
      <c r="A757" s="420"/>
      <c r="B757" s="424"/>
      <c r="C757" s="102" t="s">
        <v>403</v>
      </c>
      <c r="D757" s="121"/>
      <c r="E757" s="219"/>
      <c r="F757" s="256"/>
    </row>
    <row r="758" spans="1:6" ht="30" x14ac:dyDescent="0.25">
      <c r="A758" s="425">
        <v>20</v>
      </c>
      <c r="B758" s="428" t="s">
        <v>727</v>
      </c>
      <c r="C758" s="146" t="s">
        <v>436</v>
      </c>
      <c r="D758" s="137" t="s">
        <v>436</v>
      </c>
      <c r="E758" s="208">
        <f>23200*2</f>
        <v>46400</v>
      </c>
      <c r="F758" s="208">
        <v>92800</v>
      </c>
    </row>
    <row r="759" spans="1:6" x14ac:dyDescent="0.25">
      <c r="A759" s="426"/>
      <c r="B759" s="429"/>
      <c r="C759" s="41" t="s">
        <v>663</v>
      </c>
      <c r="D759" s="54"/>
      <c r="E759" s="216"/>
      <c r="F759" s="253"/>
    </row>
    <row r="760" spans="1:6" ht="48" x14ac:dyDescent="0.25">
      <c r="A760" s="426"/>
      <c r="B760" s="429"/>
      <c r="C760" s="26" t="s">
        <v>437</v>
      </c>
      <c r="D760" s="116"/>
      <c r="E760" s="219"/>
      <c r="F760" s="256"/>
    </row>
    <row r="761" spans="1:6" ht="48" x14ac:dyDescent="0.25">
      <c r="A761" s="426"/>
      <c r="B761" s="429"/>
      <c r="C761" s="26" t="s">
        <v>438</v>
      </c>
      <c r="D761" s="116"/>
      <c r="E761" s="219"/>
      <c r="F761" s="256"/>
    </row>
    <row r="762" spans="1:6" ht="36" x14ac:dyDescent="0.25">
      <c r="A762" s="426"/>
      <c r="B762" s="429"/>
      <c r="C762" s="26" t="s">
        <v>439</v>
      </c>
      <c r="D762" s="116"/>
      <c r="E762" s="219"/>
      <c r="F762" s="256"/>
    </row>
    <row r="763" spans="1:6" x14ac:dyDescent="0.25">
      <c r="A763" s="426"/>
      <c r="B763" s="429"/>
      <c r="C763" s="40" t="s">
        <v>664</v>
      </c>
      <c r="D763" s="116"/>
      <c r="E763" s="219"/>
      <c r="F763" s="256"/>
    </row>
    <row r="764" spans="1:6" x14ac:dyDescent="0.25">
      <c r="A764" s="426"/>
      <c r="B764" s="429"/>
      <c r="C764" s="21" t="s">
        <v>405</v>
      </c>
      <c r="D764" s="116"/>
      <c r="E764" s="219"/>
      <c r="F764" s="256"/>
    </row>
    <row r="765" spans="1:6" x14ac:dyDescent="0.25">
      <c r="A765" s="426"/>
      <c r="B765" s="429"/>
      <c r="C765" s="21" t="s">
        <v>406</v>
      </c>
      <c r="D765" s="116"/>
      <c r="E765" s="219"/>
      <c r="F765" s="256"/>
    </row>
    <row r="766" spans="1:6" x14ac:dyDescent="0.25">
      <c r="A766" s="426"/>
      <c r="B766" s="429"/>
      <c r="C766" s="21" t="s">
        <v>407</v>
      </c>
      <c r="D766" s="116"/>
      <c r="E766" s="219"/>
      <c r="F766" s="256"/>
    </row>
    <row r="767" spans="1:6" x14ac:dyDescent="0.25">
      <c r="A767" s="426"/>
      <c r="B767" s="429"/>
      <c r="C767" s="21" t="s">
        <v>408</v>
      </c>
      <c r="D767" s="116"/>
      <c r="E767" s="219"/>
      <c r="F767" s="256"/>
    </row>
    <row r="768" spans="1:6" x14ac:dyDescent="0.25">
      <c r="A768" s="426"/>
      <c r="B768" s="429"/>
      <c r="C768" s="21" t="s">
        <v>409</v>
      </c>
      <c r="D768" s="116"/>
      <c r="E768" s="219"/>
      <c r="F768" s="256"/>
    </row>
    <row r="769" spans="1:6" x14ac:dyDescent="0.25">
      <c r="A769" s="426"/>
      <c r="B769" s="429"/>
      <c r="C769" s="21" t="s">
        <v>410</v>
      </c>
      <c r="D769" s="116"/>
      <c r="E769" s="219"/>
      <c r="F769" s="256"/>
    </row>
    <row r="770" spans="1:6" x14ac:dyDescent="0.25">
      <c r="A770" s="426"/>
      <c r="B770" s="429"/>
      <c r="C770" s="21" t="s">
        <v>411</v>
      </c>
      <c r="D770" s="116"/>
      <c r="E770" s="219"/>
      <c r="F770" s="256"/>
    </row>
    <row r="771" spans="1:6" x14ac:dyDescent="0.25">
      <c r="A771" s="426"/>
      <c r="B771" s="429"/>
      <c r="C771" s="21" t="s">
        <v>412</v>
      </c>
      <c r="D771" s="116"/>
      <c r="E771" s="219"/>
      <c r="F771" s="256"/>
    </row>
    <row r="772" spans="1:6" x14ac:dyDescent="0.25">
      <c r="A772" s="426"/>
      <c r="B772" s="429"/>
      <c r="C772" s="21" t="s">
        <v>413</v>
      </c>
      <c r="D772" s="116"/>
      <c r="E772" s="219"/>
      <c r="F772" s="256"/>
    </row>
    <row r="773" spans="1:6" x14ac:dyDescent="0.25">
      <c r="A773" s="426"/>
      <c r="B773" s="429"/>
      <c r="C773" s="21" t="s">
        <v>414</v>
      </c>
      <c r="D773" s="116"/>
      <c r="E773" s="219"/>
      <c r="F773" s="256"/>
    </row>
    <row r="774" spans="1:6" x14ac:dyDescent="0.25">
      <c r="A774" s="426"/>
      <c r="B774" s="429"/>
      <c r="C774" s="21" t="s">
        <v>415</v>
      </c>
      <c r="D774" s="116"/>
      <c r="E774" s="219"/>
      <c r="F774" s="256"/>
    </row>
    <row r="775" spans="1:6" x14ac:dyDescent="0.25">
      <c r="A775" s="426"/>
      <c r="B775" s="429"/>
      <c r="C775" s="21" t="s">
        <v>416</v>
      </c>
      <c r="D775" s="116"/>
      <c r="E775" s="219"/>
      <c r="F775" s="256"/>
    </row>
    <row r="776" spans="1:6" x14ac:dyDescent="0.25">
      <c r="A776" s="426"/>
      <c r="B776" s="429"/>
      <c r="C776" s="21" t="s">
        <v>417</v>
      </c>
      <c r="D776" s="116"/>
      <c r="E776" s="219"/>
      <c r="F776" s="256"/>
    </row>
    <row r="777" spans="1:6" x14ac:dyDescent="0.25">
      <c r="A777" s="426"/>
      <c r="B777" s="429"/>
      <c r="C777" s="21" t="s">
        <v>418</v>
      </c>
      <c r="D777" s="116"/>
      <c r="E777" s="219"/>
      <c r="F777" s="256"/>
    </row>
    <row r="778" spans="1:6" x14ac:dyDescent="0.25">
      <c r="A778" s="426"/>
      <c r="B778" s="429"/>
      <c r="C778" s="21" t="s">
        <v>419</v>
      </c>
      <c r="D778" s="116"/>
      <c r="E778" s="219"/>
      <c r="F778" s="256"/>
    </row>
    <row r="779" spans="1:6" x14ac:dyDescent="0.25">
      <c r="A779" s="426"/>
      <c r="B779" s="429"/>
      <c r="C779" s="21" t="s">
        <v>420</v>
      </c>
      <c r="D779" s="116"/>
      <c r="E779" s="219"/>
      <c r="F779" s="256"/>
    </row>
    <row r="780" spans="1:6" x14ac:dyDescent="0.25">
      <c r="A780" s="426"/>
      <c r="B780" s="429"/>
      <c r="C780" s="21" t="s">
        <v>421</v>
      </c>
      <c r="D780" s="116"/>
      <c r="E780" s="219"/>
      <c r="F780" s="256"/>
    </row>
    <row r="781" spans="1:6" x14ac:dyDescent="0.25">
      <c r="A781" s="426"/>
      <c r="B781" s="429"/>
      <c r="C781" s="21" t="s">
        <v>422</v>
      </c>
      <c r="D781" s="116"/>
      <c r="E781" s="219"/>
      <c r="F781" s="256"/>
    </row>
    <row r="782" spans="1:6" x14ac:dyDescent="0.25">
      <c r="A782" s="426"/>
      <c r="B782" s="429"/>
      <c r="C782" s="21" t="s">
        <v>423</v>
      </c>
      <c r="D782" s="116"/>
      <c r="E782" s="219"/>
      <c r="F782" s="256"/>
    </row>
    <row r="783" spans="1:6" x14ac:dyDescent="0.25">
      <c r="A783" s="426"/>
      <c r="B783" s="429"/>
      <c r="C783" s="21" t="s">
        <v>424</v>
      </c>
      <c r="D783" s="116"/>
      <c r="E783" s="219"/>
      <c r="F783" s="256"/>
    </row>
    <row r="784" spans="1:6" x14ac:dyDescent="0.25">
      <c r="A784" s="426"/>
      <c r="B784" s="429"/>
      <c r="C784" s="21" t="s">
        <v>425</v>
      </c>
      <c r="D784" s="116"/>
      <c r="E784" s="219"/>
      <c r="F784" s="256"/>
    </row>
    <row r="785" spans="1:6" x14ac:dyDescent="0.25">
      <c r="A785" s="426"/>
      <c r="B785" s="429"/>
      <c r="C785" s="21" t="s">
        <v>426</v>
      </c>
      <c r="D785" s="116"/>
      <c r="E785" s="219"/>
      <c r="F785" s="256"/>
    </row>
    <row r="786" spans="1:6" x14ac:dyDescent="0.25">
      <c r="A786" s="426"/>
      <c r="B786" s="429"/>
      <c r="C786" s="21" t="s">
        <v>427</v>
      </c>
      <c r="D786" s="116"/>
      <c r="E786" s="219"/>
      <c r="F786" s="256"/>
    </row>
    <row r="787" spans="1:6" x14ac:dyDescent="0.25">
      <c r="A787" s="426"/>
      <c r="B787" s="429"/>
      <c r="C787" s="21" t="s">
        <v>428</v>
      </c>
      <c r="D787" s="116"/>
      <c r="E787" s="219"/>
      <c r="F787" s="256"/>
    </row>
    <row r="788" spans="1:6" x14ac:dyDescent="0.25">
      <c r="A788" s="426"/>
      <c r="B788" s="429"/>
      <c r="C788" s="21" t="s">
        <v>429</v>
      </c>
      <c r="D788" s="116"/>
      <c r="E788" s="219"/>
      <c r="F788" s="256"/>
    </row>
    <row r="789" spans="1:6" x14ac:dyDescent="0.25">
      <c r="A789" s="426"/>
      <c r="B789" s="429"/>
      <c r="C789" s="21" t="s">
        <v>430</v>
      </c>
      <c r="D789" s="116"/>
      <c r="E789" s="219"/>
      <c r="F789" s="256"/>
    </row>
    <row r="790" spans="1:6" x14ac:dyDescent="0.25">
      <c r="A790" s="426"/>
      <c r="B790" s="429"/>
      <c r="C790" s="21" t="s">
        <v>431</v>
      </c>
      <c r="D790" s="116"/>
      <c r="E790" s="219"/>
      <c r="F790" s="256"/>
    </row>
    <row r="791" spans="1:6" x14ac:dyDescent="0.25">
      <c r="A791" s="426"/>
      <c r="B791" s="429"/>
      <c r="C791" s="21" t="s">
        <v>432</v>
      </c>
      <c r="D791" s="116"/>
      <c r="E791" s="219"/>
      <c r="F791" s="256"/>
    </row>
    <row r="792" spans="1:6" x14ac:dyDescent="0.25">
      <c r="A792" s="426"/>
      <c r="B792" s="429"/>
      <c r="C792" s="21" t="s">
        <v>433</v>
      </c>
      <c r="D792" s="116"/>
      <c r="E792" s="219"/>
      <c r="F792" s="256"/>
    </row>
    <row r="793" spans="1:6" x14ac:dyDescent="0.25">
      <c r="A793" s="426"/>
      <c r="B793" s="429"/>
      <c r="C793" s="21" t="s">
        <v>434</v>
      </c>
      <c r="D793" s="116"/>
      <c r="E793" s="219"/>
      <c r="F793" s="256"/>
    </row>
    <row r="794" spans="1:6" x14ac:dyDescent="0.25">
      <c r="A794" s="426"/>
      <c r="B794" s="429"/>
      <c r="C794" s="21" t="s">
        <v>435</v>
      </c>
      <c r="D794" s="116"/>
      <c r="E794" s="219"/>
      <c r="F794" s="256"/>
    </row>
    <row r="795" spans="1:6" ht="24" x14ac:dyDescent="0.25">
      <c r="A795" s="426"/>
      <c r="B795" s="429"/>
      <c r="C795" s="21" t="s">
        <v>167</v>
      </c>
      <c r="D795" s="116"/>
      <c r="E795" s="219"/>
      <c r="F795" s="256"/>
    </row>
    <row r="796" spans="1:6" x14ac:dyDescent="0.25">
      <c r="A796" s="426"/>
      <c r="B796" s="429"/>
      <c r="C796" s="21" t="s">
        <v>168</v>
      </c>
      <c r="D796" s="116"/>
      <c r="E796" s="219"/>
      <c r="F796" s="256"/>
    </row>
    <row r="797" spans="1:6" ht="15.75" thickBot="1" x14ac:dyDescent="0.3">
      <c r="A797" s="427"/>
      <c r="B797" s="430"/>
      <c r="C797" s="100" t="s">
        <v>169</v>
      </c>
      <c r="D797" s="121"/>
      <c r="E797" s="219"/>
      <c r="F797" s="256"/>
    </row>
    <row r="798" spans="1:6" ht="30" x14ac:dyDescent="0.25">
      <c r="A798" s="398">
        <v>21</v>
      </c>
      <c r="B798" s="435" t="s">
        <v>440</v>
      </c>
      <c r="C798" s="146" t="s">
        <v>441</v>
      </c>
      <c r="D798" s="137" t="s">
        <v>441</v>
      </c>
      <c r="E798" s="208">
        <v>40600</v>
      </c>
      <c r="F798" s="208">
        <v>101500</v>
      </c>
    </row>
    <row r="799" spans="1:6" x14ac:dyDescent="0.25">
      <c r="A799" s="431"/>
      <c r="B799" s="436"/>
      <c r="C799" s="14" t="s">
        <v>690</v>
      </c>
      <c r="D799" s="54"/>
      <c r="E799" s="216"/>
      <c r="F799" s="253"/>
    </row>
    <row r="800" spans="1:6" ht="60" x14ac:dyDescent="0.25">
      <c r="A800" s="431"/>
      <c r="B800" s="436"/>
      <c r="C800" s="26" t="s">
        <v>442</v>
      </c>
      <c r="D800" s="116"/>
      <c r="E800" s="219"/>
      <c r="F800" s="256"/>
    </row>
    <row r="801" spans="1:6" ht="48" x14ac:dyDescent="0.25">
      <c r="A801" s="431"/>
      <c r="B801" s="436"/>
      <c r="C801" s="26" t="s">
        <v>443</v>
      </c>
      <c r="D801" s="116"/>
      <c r="E801" s="219"/>
      <c r="F801" s="256"/>
    </row>
    <row r="802" spans="1:6" ht="24" x14ac:dyDescent="0.25">
      <c r="A802" s="431"/>
      <c r="B802" s="436"/>
      <c r="C802" s="26" t="s">
        <v>444</v>
      </c>
      <c r="D802" s="116"/>
      <c r="E802" s="219"/>
      <c r="F802" s="256"/>
    </row>
    <row r="803" spans="1:6" x14ac:dyDescent="0.25">
      <c r="A803" s="431"/>
      <c r="B803" s="436"/>
      <c r="C803" s="42" t="s">
        <v>664</v>
      </c>
      <c r="D803" s="116"/>
      <c r="E803" s="219"/>
      <c r="F803" s="256"/>
    </row>
    <row r="804" spans="1:6" x14ac:dyDescent="0.25">
      <c r="A804" s="431"/>
      <c r="B804" s="436"/>
      <c r="C804" s="17" t="s">
        <v>445</v>
      </c>
      <c r="D804" s="116"/>
      <c r="E804" s="219"/>
      <c r="F804" s="256"/>
    </row>
    <row r="805" spans="1:6" x14ac:dyDescent="0.25">
      <c r="A805" s="431"/>
      <c r="B805" s="436"/>
      <c r="C805" s="17" t="s">
        <v>446</v>
      </c>
      <c r="D805" s="116"/>
      <c r="E805" s="219"/>
      <c r="F805" s="256"/>
    </row>
    <row r="806" spans="1:6" x14ac:dyDescent="0.25">
      <c r="A806" s="431"/>
      <c r="B806" s="436"/>
      <c r="C806" s="17" t="s">
        <v>447</v>
      </c>
      <c r="D806" s="116"/>
      <c r="E806" s="219"/>
      <c r="F806" s="256"/>
    </row>
    <row r="807" spans="1:6" x14ac:dyDescent="0.25">
      <c r="A807" s="431"/>
      <c r="B807" s="436"/>
      <c r="C807" s="17" t="s">
        <v>448</v>
      </c>
      <c r="D807" s="116"/>
      <c r="E807" s="219"/>
      <c r="F807" s="256"/>
    </row>
    <row r="808" spans="1:6" x14ac:dyDescent="0.25">
      <c r="A808" s="431"/>
      <c r="B808" s="436"/>
      <c r="C808" s="17" t="s">
        <v>449</v>
      </c>
      <c r="D808" s="116"/>
      <c r="E808" s="219"/>
      <c r="F808" s="256"/>
    </row>
    <row r="809" spans="1:6" x14ac:dyDescent="0.25">
      <c r="A809" s="431"/>
      <c r="B809" s="436"/>
      <c r="C809" s="17" t="s">
        <v>450</v>
      </c>
      <c r="D809" s="116"/>
      <c r="E809" s="219"/>
      <c r="F809" s="256"/>
    </row>
    <row r="810" spans="1:6" x14ac:dyDescent="0.25">
      <c r="A810" s="431"/>
      <c r="B810" s="436"/>
      <c r="C810" s="17" t="s">
        <v>451</v>
      </c>
      <c r="D810" s="116"/>
      <c r="E810" s="219"/>
      <c r="F810" s="256"/>
    </row>
    <row r="811" spans="1:6" x14ac:dyDescent="0.25">
      <c r="A811" s="431"/>
      <c r="B811" s="436"/>
      <c r="C811" s="17" t="s">
        <v>452</v>
      </c>
      <c r="D811" s="116"/>
      <c r="E811" s="219"/>
      <c r="F811" s="256"/>
    </row>
    <row r="812" spans="1:6" x14ac:dyDescent="0.25">
      <c r="A812" s="431"/>
      <c r="B812" s="436"/>
      <c r="C812" s="17" t="s">
        <v>453</v>
      </c>
      <c r="D812" s="116"/>
      <c r="E812" s="219"/>
      <c r="F812" s="256"/>
    </row>
    <row r="813" spans="1:6" x14ac:dyDescent="0.25">
      <c r="A813" s="431"/>
      <c r="B813" s="436"/>
      <c r="C813" s="17" t="s">
        <v>454</v>
      </c>
      <c r="D813" s="116"/>
      <c r="E813" s="219"/>
      <c r="F813" s="256"/>
    </row>
    <row r="814" spans="1:6" x14ac:dyDescent="0.25">
      <c r="A814" s="431"/>
      <c r="B814" s="436"/>
      <c r="C814" s="17" t="s">
        <v>455</v>
      </c>
      <c r="D814" s="116"/>
      <c r="E814" s="219"/>
      <c r="F814" s="256"/>
    </row>
    <row r="815" spans="1:6" x14ac:dyDescent="0.25">
      <c r="A815" s="431"/>
      <c r="B815" s="436"/>
      <c r="C815" s="17" t="s">
        <v>423</v>
      </c>
      <c r="D815" s="116"/>
      <c r="E815" s="219"/>
      <c r="F815" s="256"/>
    </row>
    <row r="816" spans="1:6" x14ac:dyDescent="0.25">
      <c r="A816" s="431"/>
      <c r="B816" s="436"/>
      <c r="C816" s="17" t="s">
        <v>456</v>
      </c>
      <c r="D816" s="116"/>
      <c r="E816" s="219"/>
      <c r="F816" s="256"/>
    </row>
    <row r="817" spans="1:6" x14ac:dyDescent="0.25">
      <c r="A817" s="431"/>
      <c r="B817" s="436"/>
      <c r="C817" s="17" t="s">
        <v>457</v>
      </c>
      <c r="D817" s="116"/>
      <c r="E817" s="219"/>
      <c r="F817" s="256"/>
    </row>
    <row r="818" spans="1:6" x14ac:dyDescent="0.25">
      <c r="A818" s="431"/>
      <c r="B818" s="436"/>
      <c r="C818" s="17" t="s">
        <v>458</v>
      </c>
      <c r="D818" s="116"/>
      <c r="E818" s="219"/>
      <c r="F818" s="256"/>
    </row>
    <row r="819" spans="1:6" x14ac:dyDescent="0.25">
      <c r="A819" s="431"/>
      <c r="B819" s="436"/>
      <c r="C819" s="17" t="s">
        <v>427</v>
      </c>
      <c r="D819" s="116"/>
      <c r="E819" s="219"/>
      <c r="F819" s="256"/>
    </row>
    <row r="820" spans="1:6" x14ac:dyDescent="0.25">
      <c r="A820" s="431"/>
      <c r="B820" s="436"/>
      <c r="C820" s="17" t="s">
        <v>459</v>
      </c>
      <c r="D820" s="116"/>
      <c r="E820" s="219"/>
      <c r="F820" s="256"/>
    </row>
    <row r="821" spans="1:6" x14ac:dyDescent="0.25">
      <c r="A821" s="431"/>
      <c r="B821" s="436"/>
      <c r="C821" s="17" t="s">
        <v>429</v>
      </c>
      <c r="D821" s="116"/>
      <c r="E821" s="219"/>
      <c r="F821" s="256"/>
    </row>
    <row r="822" spans="1:6" x14ac:dyDescent="0.25">
      <c r="A822" s="431"/>
      <c r="B822" s="436"/>
      <c r="C822" s="17" t="s">
        <v>460</v>
      </c>
      <c r="D822" s="116"/>
      <c r="E822" s="219"/>
      <c r="F822" s="256"/>
    </row>
    <row r="823" spans="1:6" x14ac:dyDescent="0.25">
      <c r="A823" s="431"/>
      <c r="B823" s="436"/>
      <c r="C823" s="17" t="s">
        <v>461</v>
      </c>
      <c r="D823" s="116"/>
      <c r="E823" s="219"/>
      <c r="F823" s="256"/>
    </row>
    <row r="824" spans="1:6" x14ac:dyDescent="0.25">
      <c r="A824" s="431"/>
      <c r="B824" s="436"/>
      <c r="C824" s="17" t="s">
        <v>462</v>
      </c>
      <c r="D824" s="116"/>
      <c r="E824" s="219"/>
      <c r="F824" s="256"/>
    </row>
    <row r="825" spans="1:6" x14ac:dyDescent="0.25">
      <c r="A825" s="431"/>
      <c r="B825" s="436"/>
      <c r="C825" s="17" t="s">
        <v>463</v>
      </c>
      <c r="D825" s="116"/>
      <c r="E825" s="219"/>
      <c r="F825" s="256"/>
    </row>
    <row r="826" spans="1:6" x14ac:dyDescent="0.25">
      <c r="A826" s="431"/>
      <c r="B826" s="436"/>
      <c r="C826" s="17" t="s">
        <v>464</v>
      </c>
      <c r="D826" s="116"/>
      <c r="E826" s="219"/>
      <c r="F826" s="256"/>
    </row>
    <row r="827" spans="1:6" x14ac:dyDescent="0.25">
      <c r="A827" s="431"/>
      <c r="B827" s="436"/>
      <c r="C827" s="17" t="s">
        <v>465</v>
      </c>
      <c r="D827" s="116"/>
      <c r="E827" s="219"/>
      <c r="F827" s="256"/>
    </row>
    <row r="828" spans="1:6" x14ac:dyDescent="0.25">
      <c r="A828" s="431"/>
      <c r="B828" s="436"/>
      <c r="C828" s="17" t="s">
        <v>466</v>
      </c>
      <c r="D828" s="116"/>
      <c r="E828" s="219"/>
      <c r="F828" s="256"/>
    </row>
    <row r="829" spans="1:6" x14ac:dyDescent="0.25">
      <c r="A829" s="431"/>
      <c r="B829" s="436"/>
      <c r="C829" s="17" t="s">
        <v>467</v>
      </c>
      <c r="D829" s="116"/>
      <c r="E829" s="219"/>
      <c r="F829" s="256"/>
    </row>
    <row r="830" spans="1:6" x14ac:dyDescent="0.25">
      <c r="A830" s="431"/>
      <c r="B830" s="436"/>
      <c r="C830" s="17" t="s">
        <v>468</v>
      </c>
      <c r="D830" s="116"/>
      <c r="E830" s="219"/>
      <c r="F830" s="256"/>
    </row>
    <row r="831" spans="1:6" x14ac:dyDescent="0.25">
      <c r="A831" s="431"/>
      <c r="B831" s="436"/>
      <c r="C831" s="17" t="s">
        <v>469</v>
      </c>
      <c r="D831" s="116"/>
      <c r="E831" s="219"/>
      <c r="F831" s="256"/>
    </row>
    <row r="832" spans="1:6" ht="24.75" x14ac:dyDescent="0.25">
      <c r="A832" s="431"/>
      <c r="B832" s="436"/>
      <c r="C832" s="17" t="s">
        <v>167</v>
      </c>
      <c r="D832" s="116"/>
      <c r="E832" s="219"/>
      <c r="F832" s="256"/>
    </row>
    <row r="833" spans="1:6" ht="15.75" thickBot="1" x14ac:dyDescent="0.3">
      <c r="A833" s="399"/>
      <c r="B833" s="437"/>
      <c r="C833" s="105" t="s">
        <v>320</v>
      </c>
      <c r="D833" s="121"/>
      <c r="E833" s="219"/>
      <c r="F833" s="256"/>
    </row>
    <row r="834" spans="1:6" x14ac:dyDescent="0.25">
      <c r="A834" s="417">
        <v>22</v>
      </c>
      <c r="B834" s="421" t="s">
        <v>470</v>
      </c>
      <c r="C834" s="146" t="s">
        <v>471</v>
      </c>
      <c r="D834" s="140" t="s">
        <v>471</v>
      </c>
      <c r="E834" s="202">
        <f>6*7540</f>
        <v>45240</v>
      </c>
      <c r="F834" s="202">
        <v>98020</v>
      </c>
    </row>
    <row r="835" spans="1:6" x14ac:dyDescent="0.25">
      <c r="A835" s="418"/>
      <c r="B835" s="422"/>
      <c r="C835" s="14" t="s">
        <v>682</v>
      </c>
      <c r="D835" s="54"/>
      <c r="E835" s="216"/>
      <c r="F835" s="253"/>
    </row>
    <row r="836" spans="1:6" ht="36.75" thickBot="1" x14ac:dyDescent="0.3">
      <c r="A836" s="444"/>
      <c r="B836" s="445"/>
      <c r="C836" s="102" t="s">
        <v>472</v>
      </c>
      <c r="D836" s="89"/>
      <c r="E836" s="220"/>
      <c r="F836" s="257"/>
    </row>
    <row r="837" spans="1:6" x14ac:dyDescent="0.25">
      <c r="A837" s="417">
        <v>23</v>
      </c>
      <c r="B837" s="421" t="s">
        <v>473</v>
      </c>
      <c r="C837" s="146" t="s">
        <v>474</v>
      </c>
      <c r="D837" s="140" t="s">
        <v>474</v>
      </c>
      <c r="E837" s="202">
        <f>17649.01*2</f>
        <v>35298.019999999997</v>
      </c>
      <c r="F837" s="202">
        <v>52947.03</v>
      </c>
    </row>
    <row r="838" spans="1:6" ht="15.75" thickBot="1" x14ac:dyDescent="0.3">
      <c r="A838" s="420"/>
      <c r="B838" s="443"/>
      <c r="C838" s="106" t="s">
        <v>475</v>
      </c>
      <c r="D838" s="89"/>
      <c r="E838" s="221"/>
      <c r="F838" s="258"/>
    </row>
    <row r="839" spans="1:6" ht="30" x14ac:dyDescent="0.25">
      <c r="A839" s="398">
        <v>24</v>
      </c>
      <c r="B839" s="400" t="s">
        <v>476</v>
      </c>
      <c r="C839" s="149" t="s">
        <v>477</v>
      </c>
      <c r="D839" s="137" t="s">
        <v>477</v>
      </c>
      <c r="E839" s="202">
        <f>17649.01*2</f>
        <v>35298.019999999997</v>
      </c>
      <c r="F839" s="202">
        <v>52947.03</v>
      </c>
    </row>
    <row r="840" spans="1:6" ht="36" x14ac:dyDescent="0.25">
      <c r="A840" s="431"/>
      <c r="B840" s="408"/>
      <c r="C840" s="43" t="s">
        <v>603</v>
      </c>
      <c r="D840" s="116"/>
      <c r="E840" s="222"/>
      <c r="F840" s="259"/>
    </row>
    <row r="841" spans="1:6" ht="36" x14ac:dyDescent="0.25">
      <c r="A841" s="431"/>
      <c r="B841" s="408"/>
      <c r="C841" s="43" t="s">
        <v>478</v>
      </c>
      <c r="D841" s="116"/>
      <c r="E841" s="219"/>
      <c r="F841" s="256"/>
    </row>
    <row r="842" spans="1:6" ht="48.75" thickBot="1" x14ac:dyDescent="0.3">
      <c r="A842" s="399"/>
      <c r="B842" s="401"/>
      <c r="C842" s="107" t="s">
        <v>479</v>
      </c>
      <c r="D842" s="121"/>
      <c r="E842" s="219"/>
      <c r="F842" s="256"/>
    </row>
    <row r="843" spans="1:6" x14ac:dyDescent="0.25">
      <c r="A843" s="398">
        <v>25</v>
      </c>
      <c r="B843" s="400" t="s">
        <v>480</v>
      </c>
      <c r="C843" s="150" t="s">
        <v>481</v>
      </c>
      <c r="D843" s="140" t="s">
        <v>481</v>
      </c>
      <c r="E843" s="202">
        <f>19140*2</f>
        <v>38280</v>
      </c>
      <c r="F843" s="202">
        <v>57420</v>
      </c>
    </row>
    <row r="844" spans="1:6" ht="36.75" thickBot="1" x14ac:dyDescent="0.3">
      <c r="A844" s="399"/>
      <c r="B844" s="401"/>
      <c r="C844" s="108" t="s">
        <v>482</v>
      </c>
      <c r="D844" s="89"/>
      <c r="E844" s="221"/>
      <c r="F844" s="258"/>
    </row>
    <row r="845" spans="1:6" ht="30" x14ac:dyDescent="0.25">
      <c r="A845" s="406">
        <v>26</v>
      </c>
      <c r="B845" s="415" t="s">
        <v>483</v>
      </c>
      <c r="C845" s="150" t="s">
        <v>484</v>
      </c>
      <c r="D845" s="137" t="s">
        <v>484</v>
      </c>
      <c r="E845" s="208">
        <f>17649.01*2</f>
        <v>35298.019999999997</v>
      </c>
      <c r="F845" s="208">
        <v>52947.03</v>
      </c>
    </row>
    <row r="846" spans="1:6" ht="36" x14ac:dyDescent="0.25">
      <c r="A846" s="407"/>
      <c r="B846" s="416"/>
      <c r="C846" s="43" t="s">
        <v>485</v>
      </c>
      <c r="D846" s="96"/>
      <c r="E846" s="223"/>
      <c r="F846" s="260"/>
    </row>
    <row r="847" spans="1:6" ht="36" x14ac:dyDescent="0.25">
      <c r="A847" s="407"/>
      <c r="B847" s="416"/>
      <c r="C847" s="44" t="s">
        <v>478</v>
      </c>
      <c r="D847" s="96"/>
      <c r="E847" s="217"/>
      <c r="F847" s="254"/>
    </row>
    <row r="848" spans="1:6" ht="24" x14ac:dyDescent="0.25">
      <c r="A848" s="407"/>
      <c r="B848" s="416"/>
      <c r="C848" s="44" t="s">
        <v>486</v>
      </c>
      <c r="D848" s="96"/>
      <c r="E848" s="217"/>
      <c r="F848" s="254"/>
    </row>
    <row r="849" spans="1:6" ht="48.75" thickBot="1" x14ac:dyDescent="0.3">
      <c r="A849" s="403"/>
      <c r="B849" s="405"/>
      <c r="C849" s="107" t="s">
        <v>487</v>
      </c>
      <c r="D849" s="119"/>
      <c r="E849" s="217"/>
      <c r="F849" s="254"/>
    </row>
    <row r="850" spans="1:6" ht="45" x14ac:dyDescent="0.25">
      <c r="A850" s="432">
        <v>27</v>
      </c>
      <c r="B850" s="400" t="s">
        <v>488</v>
      </c>
      <c r="C850" s="150" t="s">
        <v>489</v>
      </c>
      <c r="D850" s="137" t="s">
        <v>489</v>
      </c>
      <c r="E850" s="208">
        <f>4*13340</f>
        <v>53360</v>
      </c>
      <c r="F850" s="208">
        <v>106720</v>
      </c>
    </row>
    <row r="851" spans="1:6" x14ac:dyDescent="0.25">
      <c r="A851" s="433"/>
      <c r="B851" s="408"/>
      <c r="C851" s="86" t="s">
        <v>663</v>
      </c>
      <c r="D851" s="54"/>
      <c r="E851" s="216"/>
      <c r="F851" s="253"/>
    </row>
    <row r="852" spans="1:6" x14ac:dyDescent="0.25">
      <c r="A852" s="433"/>
      <c r="B852" s="408"/>
      <c r="C852" s="45" t="s">
        <v>490</v>
      </c>
      <c r="D852" s="117"/>
      <c r="E852" s="224"/>
      <c r="F852" s="254"/>
    </row>
    <row r="853" spans="1:6" x14ac:dyDescent="0.25">
      <c r="A853" s="433"/>
      <c r="B853" s="408"/>
      <c r="C853" s="46" t="s">
        <v>491</v>
      </c>
      <c r="D853" s="117"/>
      <c r="E853" s="224"/>
      <c r="F853" s="254"/>
    </row>
    <row r="854" spans="1:6" x14ac:dyDescent="0.25">
      <c r="A854" s="433"/>
      <c r="B854" s="408"/>
      <c r="C854" s="46" t="s">
        <v>492</v>
      </c>
      <c r="D854" s="117"/>
      <c r="E854" s="224"/>
      <c r="F854" s="254"/>
    </row>
    <row r="855" spans="1:6" x14ac:dyDescent="0.25">
      <c r="A855" s="433"/>
      <c r="B855" s="408"/>
      <c r="C855" s="46" t="s">
        <v>493</v>
      </c>
      <c r="D855" s="117"/>
      <c r="E855" s="224"/>
      <c r="F855" s="254"/>
    </row>
    <row r="856" spans="1:6" x14ac:dyDescent="0.25">
      <c r="A856" s="433"/>
      <c r="B856" s="408"/>
      <c r="C856" s="46" t="s">
        <v>494</v>
      </c>
      <c r="D856" s="117"/>
      <c r="E856" s="224"/>
      <c r="F856" s="254"/>
    </row>
    <row r="857" spans="1:6" x14ac:dyDescent="0.25">
      <c r="A857" s="433"/>
      <c r="B857" s="408"/>
      <c r="C857" s="46" t="s">
        <v>495</v>
      </c>
      <c r="D857" s="117"/>
      <c r="E857" s="224"/>
      <c r="F857" s="254"/>
    </row>
    <row r="858" spans="1:6" x14ac:dyDescent="0.25">
      <c r="A858" s="433"/>
      <c r="B858" s="408"/>
      <c r="C858" s="46" t="s">
        <v>496</v>
      </c>
      <c r="D858" s="117"/>
      <c r="E858" s="224"/>
      <c r="F858" s="254"/>
    </row>
    <row r="859" spans="1:6" x14ac:dyDescent="0.25">
      <c r="A859" s="433"/>
      <c r="B859" s="408"/>
      <c r="C859" s="46" t="s">
        <v>497</v>
      </c>
      <c r="D859" s="117"/>
      <c r="E859" s="224"/>
      <c r="F859" s="254"/>
    </row>
    <row r="860" spans="1:6" x14ac:dyDescent="0.25">
      <c r="A860" s="433"/>
      <c r="B860" s="408"/>
      <c r="C860" s="46" t="s">
        <v>498</v>
      </c>
      <c r="D860" s="117"/>
      <c r="E860" s="224"/>
      <c r="F860" s="254"/>
    </row>
    <row r="861" spans="1:6" x14ac:dyDescent="0.25">
      <c r="A861" s="433"/>
      <c r="B861" s="408"/>
      <c r="C861" s="46" t="s">
        <v>499</v>
      </c>
      <c r="D861" s="117"/>
      <c r="E861" s="224"/>
      <c r="F861" s="254"/>
    </row>
    <row r="862" spans="1:6" x14ac:dyDescent="0.25">
      <c r="A862" s="433"/>
      <c r="B862" s="408"/>
      <c r="C862" s="46" t="s">
        <v>500</v>
      </c>
      <c r="D862" s="117"/>
      <c r="E862" s="224"/>
      <c r="F862" s="254"/>
    </row>
    <row r="863" spans="1:6" x14ac:dyDescent="0.25">
      <c r="A863" s="433"/>
      <c r="B863" s="408"/>
      <c r="C863" s="46" t="s">
        <v>501</v>
      </c>
      <c r="D863" s="117"/>
      <c r="E863" s="224"/>
      <c r="F863" s="254"/>
    </row>
    <row r="864" spans="1:6" x14ac:dyDescent="0.25">
      <c r="A864" s="433"/>
      <c r="B864" s="408"/>
      <c r="C864" s="46" t="s">
        <v>502</v>
      </c>
      <c r="D864" s="117"/>
      <c r="E864" s="224"/>
      <c r="F864" s="254"/>
    </row>
    <row r="865" spans="1:6" x14ac:dyDescent="0.25">
      <c r="A865" s="433"/>
      <c r="B865" s="408"/>
      <c r="C865" s="46" t="s">
        <v>503</v>
      </c>
      <c r="D865" s="117"/>
      <c r="E865" s="224"/>
      <c r="F865" s="254"/>
    </row>
    <row r="866" spans="1:6" x14ac:dyDescent="0.25">
      <c r="A866" s="433"/>
      <c r="B866" s="408"/>
      <c r="C866" s="46" t="s">
        <v>504</v>
      </c>
      <c r="D866" s="117"/>
      <c r="E866" s="224"/>
      <c r="F866" s="254"/>
    </row>
    <row r="867" spans="1:6" x14ac:dyDescent="0.25">
      <c r="A867" s="433"/>
      <c r="B867" s="408"/>
      <c r="C867" s="47" t="s">
        <v>505</v>
      </c>
      <c r="D867" s="117"/>
      <c r="E867" s="224"/>
      <c r="F867" s="254"/>
    </row>
    <row r="868" spans="1:6" x14ac:dyDescent="0.25">
      <c r="A868" s="433"/>
      <c r="B868" s="408"/>
      <c r="C868" s="46" t="s">
        <v>506</v>
      </c>
      <c r="D868" s="117"/>
      <c r="E868" s="224"/>
      <c r="F868" s="254"/>
    </row>
    <row r="869" spans="1:6" x14ac:dyDescent="0.25">
      <c r="A869" s="433"/>
      <c r="B869" s="408"/>
      <c r="C869" s="46" t="s">
        <v>507</v>
      </c>
      <c r="D869" s="117"/>
      <c r="E869" s="224"/>
      <c r="F869" s="254"/>
    </row>
    <row r="870" spans="1:6" x14ac:dyDescent="0.25">
      <c r="A870" s="433"/>
      <c r="B870" s="408"/>
      <c r="C870" s="87" t="s">
        <v>664</v>
      </c>
      <c r="D870" s="117"/>
      <c r="E870" s="224"/>
      <c r="F870" s="254"/>
    </row>
    <row r="871" spans="1:6" x14ac:dyDescent="0.25">
      <c r="A871" s="433"/>
      <c r="B871" s="408"/>
      <c r="C871" s="46" t="s">
        <v>508</v>
      </c>
      <c r="D871" s="117"/>
      <c r="E871" s="224"/>
      <c r="F871" s="254"/>
    </row>
    <row r="872" spans="1:6" x14ac:dyDescent="0.25">
      <c r="A872" s="433"/>
      <c r="B872" s="408"/>
      <c r="C872" s="46" t="s">
        <v>509</v>
      </c>
      <c r="D872" s="117"/>
      <c r="E872" s="224"/>
      <c r="F872" s="254"/>
    </row>
    <row r="873" spans="1:6" x14ac:dyDescent="0.25">
      <c r="A873" s="433"/>
      <c r="B873" s="408"/>
      <c r="C873" s="46" t="s">
        <v>510</v>
      </c>
      <c r="D873" s="117"/>
      <c r="E873" s="224"/>
      <c r="F873" s="254"/>
    </row>
    <row r="874" spans="1:6" x14ac:dyDescent="0.25">
      <c r="A874" s="433"/>
      <c r="B874" s="408"/>
      <c r="C874" s="46" t="s">
        <v>104</v>
      </c>
      <c r="D874" s="117"/>
      <c r="E874" s="224"/>
      <c r="F874" s="254"/>
    </row>
    <row r="875" spans="1:6" x14ac:dyDescent="0.25">
      <c r="A875" s="433"/>
      <c r="B875" s="408"/>
      <c r="C875" s="46" t="s">
        <v>511</v>
      </c>
      <c r="D875" s="117"/>
      <c r="E875" s="224"/>
      <c r="F875" s="254"/>
    </row>
    <row r="876" spans="1:6" x14ac:dyDescent="0.25">
      <c r="A876" s="433"/>
      <c r="B876" s="408"/>
      <c r="C876" s="46" t="s">
        <v>512</v>
      </c>
      <c r="D876" s="117"/>
      <c r="E876" s="224"/>
      <c r="F876" s="254"/>
    </row>
    <row r="877" spans="1:6" x14ac:dyDescent="0.25">
      <c r="A877" s="433"/>
      <c r="B877" s="408"/>
      <c r="C877" s="46" t="s">
        <v>513</v>
      </c>
      <c r="D877" s="117"/>
      <c r="E877" s="224"/>
      <c r="F877" s="254"/>
    </row>
    <row r="878" spans="1:6" x14ac:dyDescent="0.25">
      <c r="A878" s="433"/>
      <c r="B878" s="408"/>
      <c r="C878" s="46" t="s">
        <v>514</v>
      </c>
      <c r="D878" s="117"/>
      <c r="E878" s="224"/>
      <c r="F878" s="254"/>
    </row>
    <row r="879" spans="1:6" x14ac:dyDescent="0.25">
      <c r="A879" s="433"/>
      <c r="B879" s="408"/>
      <c r="C879" s="46" t="s">
        <v>515</v>
      </c>
      <c r="D879" s="117"/>
      <c r="E879" s="224"/>
      <c r="F879" s="254"/>
    </row>
    <row r="880" spans="1:6" x14ac:dyDescent="0.25">
      <c r="A880" s="433"/>
      <c r="B880" s="408"/>
      <c r="C880" s="46" t="s">
        <v>516</v>
      </c>
      <c r="D880" s="117"/>
      <c r="E880" s="224"/>
      <c r="F880" s="254"/>
    </row>
    <row r="881" spans="1:6" x14ac:dyDescent="0.25">
      <c r="A881" s="433"/>
      <c r="B881" s="408"/>
      <c r="C881" s="46" t="s">
        <v>517</v>
      </c>
      <c r="D881" s="117"/>
      <c r="E881" s="224"/>
      <c r="F881" s="254"/>
    </row>
    <row r="882" spans="1:6" x14ac:dyDescent="0.25">
      <c r="A882" s="433"/>
      <c r="B882" s="408"/>
      <c r="C882" s="46" t="s">
        <v>518</v>
      </c>
      <c r="D882" s="117"/>
      <c r="E882" s="224"/>
      <c r="F882" s="254"/>
    </row>
    <row r="883" spans="1:6" x14ac:dyDescent="0.25">
      <c r="A883" s="433"/>
      <c r="B883" s="408"/>
      <c r="C883" s="46" t="s">
        <v>320</v>
      </c>
      <c r="D883" s="117"/>
      <c r="E883" s="224"/>
      <c r="F883" s="254"/>
    </row>
    <row r="884" spans="1:6" x14ac:dyDescent="0.25">
      <c r="A884" s="433"/>
      <c r="B884" s="408"/>
      <c r="C884" s="46" t="s">
        <v>519</v>
      </c>
      <c r="D884" s="117"/>
      <c r="E884" s="224"/>
      <c r="F884" s="254"/>
    </row>
    <row r="885" spans="1:6" ht="15.75" thickBot="1" x14ac:dyDescent="0.3">
      <c r="A885" s="434"/>
      <c r="B885" s="401"/>
      <c r="C885" s="109" t="s">
        <v>520</v>
      </c>
      <c r="D885" s="122"/>
      <c r="E885" s="224"/>
      <c r="F885" s="254"/>
    </row>
    <row r="886" spans="1:6" ht="45" x14ac:dyDescent="0.25">
      <c r="A886" s="432">
        <v>28</v>
      </c>
      <c r="B886" s="400" t="s">
        <v>521</v>
      </c>
      <c r="C886" s="150" t="s">
        <v>522</v>
      </c>
      <c r="D886" s="137" t="s">
        <v>522</v>
      </c>
      <c r="E886" s="208">
        <f>6*6788.99</f>
        <v>40733.94</v>
      </c>
      <c r="F886" s="208">
        <v>101834.85</v>
      </c>
    </row>
    <row r="887" spans="1:6" x14ac:dyDescent="0.25">
      <c r="A887" s="433"/>
      <c r="B887" s="408"/>
      <c r="C887" s="88" t="s">
        <v>663</v>
      </c>
      <c r="D887" s="54"/>
      <c r="E887" s="216"/>
      <c r="F887" s="253"/>
    </row>
    <row r="888" spans="1:6" ht="36" x14ac:dyDescent="0.25">
      <c r="A888" s="433"/>
      <c r="B888" s="408"/>
      <c r="C888" s="48" t="s">
        <v>523</v>
      </c>
      <c r="D888" s="116"/>
      <c r="E888" s="219"/>
      <c r="F888" s="256"/>
    </row>
    <row r="889" spans="1:6" ht="36" x14ac:dyDescent="0.25">
      <c r="A889" s="433"/>
      <c r="B889" s="408"/>
      <c r="C889" s="48" t="s">
        <v>524</v>
      </c>
      <c r="D889" s="116"/>
      <c r="E889" s="219"/>
      <c r="F889" s="256"/>
    </row>
    <row r="890" spans="1:6" ht="36" x14ac:dyDescent="0.25">
      <c r="A890" s="433"/>
      <c r="B890" s="408"/>
      <c r="C890" s="48" t="s">
        <v>525</v>
      </c>
      <c r="D890" s="116"/>
      <c r="E890" s="219"/>
      <c r="F890" s="256"/>
    </row>
    <row r="891" spans="1:6" x14ac:dyDescent="0.25">
      <c r="A891" s="433"/>
      <c r="B891" s="408"/>
      <c r="C891" s="87" t="s">
        <v>664</v>
      </c>
      <c r="D891" s="116"/>
      <c r="E891" s="219"/>
      <c r="F891" s="256"/>
    </row>
    <row r="892" spans="1:6" x14ac:dyDescent="0.25">
      <c r="A892" s="433"/>
      <c r="B892" s="408"/>
      <c r="C892" s="49" t="s">
        <v>526</v>
      </c>
      <c r="D892" s="116"/>
      <c r="E892" s="219"/>
      <c r="F892" s="256"/>
    </row>
    <row r="893" spans="1:6" x14ac:dyDescent="0.25">
      <c r="A893" s="433"/>
      <c r="B893" s="408"/>
      <c r="C893" s="49" t="s">
        <v>527</v>
      </c>
      <c r="D893" s="116"/>
      <c r="E893" s="219"/>
      <c r="F893" s="256"/>
    </row>
    <row r="894" spans="1:6" x14ac:dyDescent="0.25">
      <c r="A894" s="433"/>
      <c r="B894" s="408"/>
      <c r="C894" s="50" t="s">
        <v>305</v>
      </c>
      <c r="D894" s="116"/>
      <c r="E894" s="219"/>
      <c r="F894" s="256"/>
    </row>
    <row r="895" spans="1:6" ht="15.75" thickBot="1" x14ac:dyDescent="0.3">
      <c r="A895" s="434"/>
      <c r="B895" s="401"/>
      <c r="C895" s="110" t="s">
        <v>528</v>
      </c>
      <c r="D895" s="121"/>
      <c r="E895" s="219"/>
      <c r="F895" s="256"/>
    </row>
    <row r="896" spans="1:6" ht="30" x14ac:dyDescent="0.25">
      <c r="A896" s="398">
        <v>29</v>
      </c>
      <c r="B896" s="400" t="s">
        <v>529</v>
      </c>
      <c r="C896" s="150" t="s">
        <v>530</v>
      </c>
      <c r="D896" s="137" t="s">
        <v>530</v>
      </c>
      <c r="E896" s="208">
        <f>4*10440</f>
        <v>41760</v>
      </c>
      <c r="F896" s="208">
        <v>104400</v>
      </c>
    </row>
    <row r="897" spans="1:6" x14ac:dyDescent="0.25">
      <c r="A897" s="431"/>
      <c r="B897" s="408"/>
      <c r="C897" s="86" t="s">
        <v>663</v>
      </c>
      <c r="D897" s="116"/>
      <c r="E897" s="222"/>
      <c r="F897" s="259"/>
    </row>
    <row r="898" spans="1:6" ht="36" x14ac:dyDescent="0.25">
      <c r="A898" s="431"/>
      <c r="B898" s="408"/>
      <c r="C898" s="48" t="s">
        <v>531</v>
      </c>
      <c r="D898" s="116"/>
      <c r="E898" s="219"/>
      <c r="F898" s="256"/>
    </row>
    <row r="899" spans="1:6" ht="36" x14ac:dyDescent="0.25">
      <c r="A899" s="431"/>
      <c r="B899" s="408"/>
      <c r="C899" s="48" t="s">
        <v>532</v>
      </c>
      <c r="D899" s="116"/>
      <c r="E899" s="219"/>
      <c r="F899" s="256"/>
    </row>
    <row r="900" spans="1:6" x14ac:dyDescent="0.25">
      <c r="A900" s="431"/>
      <c r="B900" s="408"/>
      <c r="C900" s="87" t="s">
        <v>664</v>
      </c>
      <c r="D900" s="116"/>
      <c r="E900" s="219"/>
      <c r="F900" s="256"/>
    </row>
    <row r="901" spans="1:6" x14ac:dyDescent="0.25">
      <c r="A901" s="431"/>
      <c r="B901" s="408"/>
      <c r="C901" s="45" t="s">
        <v>533</v>
      </c>
      <c r="D901" s="116"/>
      <c r="E901" s="219"/>
      <c r="F901" s="256"/>
    </row>
    <row r="902" spans="1:6" x14ac:dyDescent="0.25">
      <c r="A902" s="431"/>
      <c r="B902" s="408"/>
      <c r="C902" s="45" t="s">
        <v>534</v>
      </c>
      <c r="D902" s="116"/>
      <c r="E902" s="219"/>
      <c r="F902" s="256"/>
    </row>
    <row r="903" spans="1:6" x14ac:dyDescent="0.25">
      <c r="A903" s="431"/>
      <c r="B903" s="408"/>
      <c r="C903" s="45" t="s">
        <v>535</v>
      </c>
      <c r="D903" s="116"/>
      <c r="E903" s="219"/>
      <c r="F903" s="256"/>
    </row>
    <row r="904" spans="1:6" x14ac:dyDescent="0.25">
      <c r="A904" s="431"/>
      <c r="B904" s="408"/>
      <c r="C904" s="45" t="s">
        <v>536</v>
      </c>
      <c r="D904" s="116"/>
      <c r="E904" s="219"/>
      <c r="F904" s="256"/>
    </row>
    <row r="905" spans="1:6" x14ac:dyDescent="0.25">
      <c r="A905" s="431"/>
      <c r="B905" s="408"/>
      <c r="C905" s="45" t="s">
        <v>537</v>
      </c>
      <c r="D905" s="116"/>
      <c r="E905" s="219"/>
      <c r="F905" s="256"/>
    </row>
    <row r="906" spans="1:6" x14ac:dyDescent="0.25">
      <c r="A906" s="431"/>
      <c r="B906" s="408"/>
      <c r="C906" s="45" t="s">
        <v>538</v>
      </c>
      <c r="D906" s="116"/>
      <c r="E906" s="219"/>
      <c r="F906" s="256"/>
    </row>
    <row r="907" spans="1:6" x14ac:dyDescent="0.25">
      <c r="A907" s="431"/>
      <c r="B907" s="408"/>
      <c r="C907" s="45" t="s">
        <v>539</v>
      </c>
      <c r="D907" s="116"/>
      <c r="E907" s="219"/>
      <c r="F907" s="256"/>
    </row>
    <row r="908" spans="1:6" x14ac:dyDescent="0.25">
      <c r="A908" s="431"/>
      <c r="B908" s="408"/>
      <c r="C908" s="45" t="s">
        <v>540</v>
      </c>
      <c r="D908" s="116"/>
      <c r="E908" s="219"/>
      <c r="F908" s="256"/>
    </row>
    <row r="909" spans="1:6" x14ac:dyDescent="0.25">
      <c r="A909" s="431"/>
      <c r="B909" s="408"/>
      <c r="C909" s="45" t="s">
        <v>541</v>
      </c>
      <c r="D909" s="116"/>
      <c r="E909" s="219"/>
      <c r="F909" s="256"/>
    </row>
    <row r="910" spans="1:6" x14ac:dyDescent="0.25">
      <c r="A910" s="431"/>
      <c r="B910" s="408"/>
      <c r="C910" s="45" t="s">
        <v>542</v>
      </c>
      <c r="D910" s="116"/>
      <c r="E910" s="219"/>
      <c r="F910" s="256"/>
    </row>
    <row r="911" spans="1:6" x14ac:dyDescent="0.25">
      <c r="A911" s="431"/>
      <c r="B911" s="408"/>
      <c r="C911" s="45" t="s">
        <v>543</v>
      </c>
      <c r="D911" s="116"/>
      <c r="E911" s="219"/>
      <c r="F911" s="256"/>
    </row>
    <row r="912" spans="1:6" x14ac:dyDescent="0.25">
      <c r="A912" s="431"/>
      <c r="B912" s="408"/>
      <c r="C912" s="45" t="s">
        <v>544</v>
      </c>
      <c r="D912" s="116"/>
      <c r="E912" s="219"/>
      <c r="F912" s="256"/>
    </row>
    <row r="913" spans="1:6" x14ac:dyDescent="0.25">
      <c r="A913" s="431"/>
      <c r="B913" s="408"/>
      <c r="C913" s="45" t="s">
        <v>545</v>
      </c>
      <c r="D913" s="116"/>
      <c r="E913" s="219"/>
      <c r="F913" s="256"/>
    </row>
    <row r="914" spans="1:6" x14ac:dyDescent="0.25">
      <c r="A914" s="431"/>
      <c r="B914" s="408"/>
      <c r="C914" s="45" t="s">
        <v>546</v>
      </c>
      <c r="D914" s="116"/>
      <c r="E914" s="219"/>
      <c r="F914" s="256"/>
    </row>
    <row r="915" spans="1:6" x14ac:dyDescent="0.25">
      <c r="A915" s="431"/>
      <c r="B915" s="408"/>
      <c r="C915" s="45" t="s">
        <v>547</v>
      </c>
      <c r="D915" s="116"/>
      <c r="E915" s="219"/>
      <c r="F915" s="256"/>
    </row>
    <row r="916" spans="1:6" x14ac:dyDescent="0.25">
      <c r="A916" s="431"/>
      <c r="B916" s="408"/>
      <c r="C916" s="45" t="s">
        <v>548</v>
      </c>
      <c r="D916" s="116"/>
      <c r="E916" s="219"/>
      <c r="F916" s="256"/>
    </row>
    <row r="917" spans="1:6" x14ac:dyDescent="0.25">
      <c r="A917" s="431"/>
      <c r="B917" s="408"/>
      <c r="C917" s="45" t="s">
        <v>549</v>
      </c>
      <c r="D917" s="116"/>
      <c r="E917" s="219"/>
      <c r="F917" s="256"/>
    </row>
    <row r="918" spans="1:6" x14ac:dyDescent="0.25">
      <c r="A918" s="431"/>
      <c r="B918" s="408"/>
      <c r="C918" s="45" t="s">
        <v>550</v>
      </c>
      <c r="D918" s="116"/>
      <c r="E918" s="219"/>
      <c r="F918" s="256"/>
    </row>
    <row r="919" spans="1:6" x14ac:dyDescent="0.25">
      <c r="A919" s="431"/>
      <c r="B919" s="408"/>
      <c r="C919" s="45" t="s">
        <v>551</v>
      </c>
      <c r="D919" s="116"/>
      <c r="E919" s="219"/>
      <c r="F919" s="256"/>
    </row>
    <row r="920" spans="1:6" x14ac:dyDescent="0.25">
      <c r="A920" s="431"/>
      <c r="B920" s="408"/>
      <c r="C920" s="45" t="s">
        <v>430</v>
      </c>
      <c r="D920" s="116"/>
      <c r="E920" s="219"/>
      <c r="F920" s="256"/>
    </row>
    <row r="921" spans="1:6" ht="24" x14ac:dyDescent="0.25">
      <c r="A921" s="431"/>
      <c r="B921" s="408"/>
      <c r="C921" s="45" t="s">
        <v>167</v>
      </c>
      <c r="D921" s="116"/>
      <c r="E921" s="219"/>
      <c r="F921" s="256"/>
    </row>
    <row r="922" spans="1:6" ht="15.75" thickBot="1" x14ac:dyDescent="0.3">
      <c r="A922" s="399"/>
      <c r="B922" s="401"/>
      <c r="C922" s="111" t="s">
        <v>320</v>
      </c>
      <c r="D922" s="123"/>
      <c r="E922" s="225"/>
      <c r="F922" s="261"/>
    </row>
    <row r="923" spans="1:6" ht="60" x14ac:dyDescent="0.25">
      <c r="A923" s="398">
        <v>30</v>
      </c>
      <c r="B923" s="400" t="s">
        <v>552</v>
      </c>
      <c r="C923" s="150" t="s">
        <v>553</v>
      </c>
      <c r="D923" s="140" t="s">
        <v>553</v>
      </c>
      <c r="E923" s="202">
        <f>35433.43*2</f>
        <v>70866.86</v>
      </c>
      <c r="F923" s="202">
        <v>106300.29</v>
      </c>
    </row>
    <row r="924" spans="1:6" x14ac:dyDescent="0.25">
      <c r="A924" s="431"/>
      <c r="B924" s="408"/>
      <c r="C924" s="45" t="s">
        <v>607</v>
      </c>
      <c r="D924" s="54"/>
      <c r="E924" s="216"/>
      <c r="F924" s="253"/>
    </row>
    <row r="925" spans="1:6" ht="36.75" thickBot="1" x14ac:dyDescent="0.3">
      <c r="A925" s="399"/>
      <c r="B925" s="401"/>
      <c r="C925" s="107" t="s">
        <v>554</v>
      </c>
      <c r="D925" s="89"/>
      <c r="E925" s="220"/>
      <c r="F925" s="257"/>
    </row>
    <row r="926" spans="1:6" ht="45.75" thickBot="1" x14ac:dyDescent="0.3">
      <c r="A926" s="151">
        <v>31</v>
      </c>
      <c r="B926" s="152" t="s">
        <v>555</v>
      </c>
      <c r="C926" s="153" t="s">
        <v>556</v>
      </c>
      <c r="D926" s="141" t="s">
        <v>556</v>
      </c>
      <c r="E926" s="212">
        <v>5800</v>
      </c>
      <c r="F926" s="212">
        <v>14500</v>
      </c>
    </row>
    <row r="927" spans="1:6" ht="30" x14ac:dyDescent="0.25">
      <c r="A927" s="398">
        <v>32</v>
      </c>
      <c r="B927" s="400" t="s">
        <v>557</v>
      </c>
      <c r="C927" s="154" t="s">
        <v>558</v>
      </c>
      <c r="D927" s="142" t="s">
        <v>558</v>
      </c>
      <c r="E927" s="226">
        <f>17400*2</f>
        <v>34800</v>
      </c>
      <c r="F927" s="226">
        <v>52200</v>
      </c>
    </row>
    <row r="928" spans="1:6" x14ac:dyDescent="0.25">
      <c r="A928" s="431"/>
      <c r="B928" s="408"/>
      <c r="C928" s="86" t="s">
        <v>663</v>
      </c>
      <c r="D928" s="55"/>
      <c r="E928" s="227"/>
      <c r="F928" s="262"/>
    </row>
    <row r="929" spans="1:6" ht="36" x14ac:dyDescent="0.25">
      <c r="A929" s="431"/>
      <c r="B929" s="408"/>
      <c r="C929" s="91" t="s">
        <v>655</v>
      </c>
      <c r="D929" s="55"/>
      <c r="E929" s="228"/>
      <c r="F929" s="263"/>
    </row>
    <row r="930" spans="1:6" ht="36" x14ac:dyDescent="0.25">
      <c r="A930" s="431"/>
      <c r="B930" s="408"/>
      <c r="C930" s="92" t="s">
        <v>656</v>
      </c>
      <c r="D930" s="55"/>
      <c r="E930" s="228"/>
      <c r="F930" s="263"/>
    </row>
    <row r="931" spans="1:6" ht="36" x14ac:dyDescent="0.25">
      <c r="A931" s="431"/>
      <c r="B931" s="408"/>
      <c r="C931" s="91" t="s">
        <v>657</v>
      </c>
      <c r="D931" s="55"/>
      <c r="E931" s="228"/>
      <c r="F931" s="263"/>
    </row>
    <row r="932" spans="1:6" x14ac:dyDescent="0.25">
      <c r="A932" s="431"/>
      <c r="B932" s="408"/>
      <c r="C932" s="87" t="s">
        <v>664</v>
      </c>
      <c r="D932" s="55"/>
      <c r="E932" s="228"/>
      <c r="F932" s="263"/>
    </row>
    <row r="933" spans="1:6" x14ac:dyDescent="0.25">
      <c r="A933" s="431"/>
      <c r="B933" s="408"/>
      <c r="C933" s="93" t="s">
        <v>134</v>
      </c>
      <c r="D933" s="55"/>
      <c r="E933" s="228"/>
      <c r="F933" s="263"/>
    </row>
    <row r="934" spans="1:6" x14ac:dyDescent="0.25">
      <c r="A934" s="431"/>
      <c r="B934" s="408"/>
      <c r="C934" s="94" t="s">
        <v>137</v>
      </c>
      <c r="D934" s="55"/>
      <c r="E934" s="228"/>
      <c r="F934" s="263"/>
    </row>
    <row r="935" spans="1:6" x14ac:dyDescent="0.25">
      <c r="A935" s="431"/>
      <c r="B935" s="408"/>
      <c r="C935" s="94" t="s">
        <v>138</v>
      </c>
      <c r="D935" s="55"/>
      <c r="E935" s="228"/>
      <c r="F935" s="263"/>
    </row>
    <row r="936" spans="1:6" x14ac:dyDescent="0.25">
      <c r="A936" s="431"/>
      <c r="B936" s="408"/>
      <c r="C936" s="94" t="s">
        <v>658</v>
      </c>
      <c r="D936" s="55"/>
      <c r="E936" s="228"/>
      <c r="F936" s="263"/>
    </row>
    <row r="937" spans="1:6" x14ac:dyDescent="0.25">
      <c r="A937" s="431"/>
      <c r="B937" s="408"/>
      <c r="C937" s="94" t="s">
        <v>140</v>
      </c>
      <c r="D937" s="55"/>
      <c r="E937" s="228"/>
      <c r="F937" s="263"/>
    </row>
    <row r="938" spans="1:6" x14ac:dyDescent="0.25">
      <c r="A938" s="431"/>
      <c r="B938" s="408"/>
      <c r="C938" s="94" t="s">
        <v>141</v>
      </c>
      <c r="D938" s="55"/>
      <c r="E938" s="228"/>
      <c r="F938" s="263"/>
    </row>
    <row r="939" spans="1:6" x14ac:dyDescent="0.25">
      <c r="A939" s="431"/>
      <c r="B939" s="408"/>
      <c r="C939" s="94" t="s">
        <v>142</v>
      </c>
      <c r="D939" s="55"/>
      <c r="E939" s="228"/>
      <c r="F939" s="263"/>
    </row>
    <row r="940" spans="1:6" x14ac:dyDescent="0.25">
      <c r="A940" s="431"/>
      <c r="B940" s="408"/>
      <c r="C940" s="94" t="s">
        <v>247</v>
      </c>
      <c r="D940" s="55"/>
      <c r="E940" s="228"/>
      <c r="F940" s="263"/>
    </row>
    <row r="941" spans="1:6" x14ac:dyDescent="0.25">
      <c r="A941" s="431"/>
      <c r="B941" s="408"/>
      <c r="C941" s="94" t="s">
        <v>248</v>
      </c>
      <c r="D941" s="55"/>
      <c r="E941" s="228"/>
      <c r="F941" s="263"/>
    </row>
    <row r="942" spans="1:6" x14ac:dyDescent="0.25">
      <c r="A942" s="431"/>
      <c r="B942" s="408"/>
      <c r="C942" s="94" t="s">
        <v>144</v>
      </c>
      <c r="D942" s="55"/>
      <c r="E942" s="228"/>
      <c r="F942" s="263"/>
    </row>
    <row r="943" spans="1:6" x14ac:dyDescent="0.25">
      <c r="A943" s="431"/>
      <c r="B943" s="408"/>
      <c r="C943" s="94" t="s">
        <v>145</v>
      </c>
      <c r="D943" s="55"/>
      <c r="E943" s="228"/>
      <c r="F943" s="263"/>
    </row>
    <row r="944" spans="1:6" x14ac:dyDescent="0.25">
      <c r="A944" s="431"/>
      <c r="B944" s="408"/>
      <c r="C944" s="94" t="s">
        <v>146</v>
      </c>
      <c r="D944" s="55"/>
      <c r="E944" s="228"/>
      <c r="F944" s="263"/>
    </row>
    <row r="945" spans="1:6" x14ac:dyDescent="0.25">
      <c r="A945" s="431"/>
      <c r="B945" s="408"/>
      <c r="C945" s="94" t="s">
        <v>147</v>
      </c>
      <c r="D945" s="55"/>
      <c r="E945" s="228"/>
      <c r="F945" s="263"/>
    </row>
    <row r="946" spans="1:6" x14ac:dyDescent="0.25">
      <c r="A946" s="431"/>
      <c r="B946" s="408"/>
      <c r="C946" s="94" t="s">
        <v>148</v>
      </c>
      <c r="D946" s="55"/>
      <c r="E946" s="228"/>
      <c r="F946" s="263"/>
    </row>
    <row r="947" spans="1:6" x14ac:dyDescent="0.25">
      <c r="A947" s="431"/>
      <c r="B947" s="408"/>
      <c r="C947" s="94" t="s">
        <v>149</v>
      </c>
      <c r="D947" s="55"/>
      <c r="E947" s="228"/>
      <c r="F947" s="263"/>
    </row>
    <row r="948" spans="1:6" x14ac:dyDescent="0.25">
      <c r="A948" s="431"/>
      <c r="B948" s="408"/>
      <c r="C948" s="94" t="s">
        <v>150</v>
      </c>
      <c r="D948" s="55"/>
      <c r="E948" s="228"/>
      <c r="F948" s="263"/>
    </row>
    <row r="949" spans="1:6" x14ac:dyDescent="0.25">
      <c r="A949" s="431"/>
      <c r="B949" s="408"/>
      <c r="C949" s="94" t="s">
        <v>151</v>
      </c>
      <c r="D949" s="55"/>
      <c r="E949" s="228"/>
      <c r="F949" s="263"/>
    </row>
    <row r="950" spans="1:6" x14ac:dyDescent="0.25">
      <c r="A950" s="431"/>
      <c r="B950" s="408"/>
      <c r="C950" s="94" t="s">
        <v>249</v>
      </c>
      <c r="D950" s="55"/>
      <c r="E950" s="228"/>
      <c r="F950" s="263"/>
    </row>
    <row r="951" spans="1:6" x14ac:dyDescent="0.25">
      <c r="A951" s="431"/>
      <c r="B951" s="408"/>
      <c r="C951" s="94" t="s">
        <v>250</v>
      </c>
      <c r="D951" s="55"/>
      <c r="E951" s="228"/>
      <c r="F951" s="263"/>
    </row>
    <row r="952" spans="1:6" x14ac:dyDescent="0.25">
      <c r="A952" s="431"/>
      <c r="B952" s="408"/>
      <c r="C952" s="94" t="s">
        <v>153</v>
      </c>
      <c r="D952" s="55"/>
      <c r="E952" s="228"/>
      <c r="F952" s="263"/>
    </row>
    <row r="953" spans="1:6" x14ac:dyDescent="0.25">
      <c r="A953" s="431"/>
      <c r="B953" s="408"/>
      <c r="C953" s="94" t="s">
        <v>154</v>
      </c>
      <c r="D953" s="55"/>
      <c r="E953" s="228"/>
      <c r="F953" s="263"/>
    </row>
    <row r="954" spans="1:6" x14ac:dyDescent="0.25">
      <c r="A954" s="431"/>
      <c r="B954" s="408"/>
      <c r="C954" s="94" t="s">
        <v>155</v>
      </c>
      <c r="D954" s="55"/>
      <c r="E954" s="228"/>
      <c r="F954" s="263"/>
    </row>
    <row r="955" spans="1:6" x14ac:dyDescent="0.25">
      <c r="A955" s="431"/>
      <c r="B955" s="408"/>
      <c r="C955" s="94" t="s">
        <v>156</v>
      </c>
      <c r="D955" s="55"/>
      <c r="E955" s="228"/>
      <c r="F955" s="263"/>
    </row>
    <row r="956" spans="1:6" x14ac:dyDescent="0.25">
      <c r="A956" s="431"/>
      <c r="B956" s="408"/>
      <c r="C956" s="94" t="s">
        <v>157</v>
      </c>
      <c r="D956" s="55"/>
      <c r="E956" s="228"/>
      <c r="F956" s="263"/>
    </row>
    <row r="957" spans="1:6" x14ac:dyDescent="0.25">
      <c r="A957" s="431"/>
      <c r="B957" s="408"/>
      <c r="C957" s="94" t="s">
        <v>237</v>
      </c>
      <c r="D957" s="55"/>
      <c r="E957" s="228"/>
      <c r="F957" s="263"/>
    </row>
    <row r="958" spans="1:6" x14ac:dyDescent="0.25">
      <c r="A958" s="431"/>
      <c r="B958" s="408"/>
      <c r="C958" s="94" t="s">
        <v>158</v>
      </c>
      <c r="D958" s="55"/>
      <c r="E958" s="228"/>
      <c r="F958" s="263"/>
    </row>
    <row r="959" spans="1:6" x14ac:dyDescent="0.25">
      <c r="A959" s="431"/>
      <c r="B959" s="408"/>
      <c r="C959" s="94" t="s">
        <v>159</v>
      </c>
      <c r="D959" s="55"/>
      <c r="E959" s="228"/>
      <c r="F959" s="263"/>
    </row>
    <row r="960" spans="1:6" x14ac:dyDescent="0.25">
      <c r="A960" s="431"/>
      <c r="B960" s="408"/>
      <c r="C960" s="94" t="s">
        <v>160</v>
      </c>
      <c r="D960" s="55"/>
      <c r="E960" s="228"/>
      <c r="F960" s="263"/>
    </row>
    <row r="961" spans="1:6" x14ac:dyDescent="0.25">
      <c r="A961" s="431"/>
      <c r="B961" s="408"/>
      <c r="C961" s="94" t="s">
        <v>161</v>
      </c>
      <c r="D961" s="55"/>
      <c r="E961" s="228"/>
      <c r="F961" s="263"/>
    </row>
    <row r="962" spans="1:6" x14ac:dyDescent="0.25">
      <c r="A962" s="431"/>
      <c r="B962" s="408"/>
      <c r="C962" s="94" t="s">
        <v>162</v>
      </c>
      <c r="D962" s="55"/>
      <c r="E962" s="228"/>
      <c r="F962" s="263"/>
    </row>
    <row r="963" spans="1:6" x14ac:dyDescent="0.25">
      <c r="A963" s="431"/>
      <c r="B963" s="408"/>
      <c r="C963" s="94" t="s">
        <v>163</v>
      </c>
      <c r="D963" s="55"/>
      <c r="E963" s="228"/>
      <c r="F963" s="263"/>
    </row>
    <row r="964" spans="1:6" x14ac:dyDescent="0.25">
      <c r="A964" s="431"/>
      <c r="B964" s="408"/>
      <c r="C964" s="94" t="s">
        <v>164</v>
      </c>
      <c r="D964" s="55"/>
      <c r="E964" s="228"/>
      <c r="F964" s="263"/>
    </row>
    <row r="965" spans="1:6" x14ac:dyDescent="0.25">
      <c r="A965" s="431"/>
      <c r="B965" s="408"/>
      <c r="C965" s="94" t="s">
        <v>165</v>
      </c>
      <c r="D965" s="55"/>
      <c r="E965" s="228"/>
      <c r="F965" s="263"/>
    </row>
    <row r="966" spans="1:6" x14ac:dyDescent="0.25">
      <c r="A966" s="431"/>
      <c r="B966" s="408"/>
      <c r="C966" s="94" t="s">
        <v>166</v>
      </c>
      <c r="D966" s="55"/>
      <c r="E966" s="228"/>
      <c r="F966" s="263"/>
    </row>
    <row r="967" spans="1:6" ht="24" x14ac:dyDescent="0.25">
      <c r="A967" s="431"/>
      <c r="B967" s="408"/>
      <c r="C967" s="51" t="s">
        <v>167</v>
      </c>
      <c r="D967" s="55"/>
      <c r="E967" s="228"/>
      <c r="F967" s="263"/>
    </row>
    <row r="968" spans="1:6" ht="15.75" thickBot="1" x14ac:dyDescent="0.3">
      <c r="A968" s="399"/>
      <c r="B968" s="401"/>
      <c r="C968" s="113" t="s">
        <v>320</v>
      </c>
      <c r="D968" s="124"/>
      <c r="E968" s="228"/>
      <c r="F968" s="263"/>
    </row>
    <row r="969" spans="1:6" ht="45" x14ac:dyDescent="0.25">
      <c r="A969" s="409">
        <v>33</v>
      </c>
      <c r="B969" s="412" t="s">
        <v>610</v>
      </c>
      <c r="C969" s="145" t="s">
        <v>560</v>
      </c>
      <c r="D969" s="138" t="s">
        <v>560</v>
      </c>
      <c r="E969" s="208">
        <f>12465*2</f>
        <v>24930</v>
      </c>
      <c r="F969" s="208">
        <v>37395</v>
      </c>
    </row>
    <row r="970" spans="1:6" x14ac:dyDescent="0.25">
      <c r="A970" s="410"/>
      <c r="B970" s="413"/>
      <c r="C970" s="85" t="s">
        <v>663</v>
      </c>
      <c r="D970" s="96"/>
      <c r="E970" s="223"/>
      <c r="F970" s="260"/>
    </row>
    <row r="971" spans="1:6" ht="24" x14ac:dyDescent="0.25">
      <c r="A971" s="410"/>
      <c r="B971" s="413"/>
      <c r="C971" s="155" t="s">
        <v>799</v>
      </c>
      <c r="D971" s="96"/>
      <c r="E971" s="217"/>
      <c r="F971" s="254"/>
    </row>
    <row r="972" spans="1:6" x14ac:dyDescent="0.25">
      <c r="A972" s="410"/>
      <c r="B972" s="413"/>
      <c r="C972" s="155" t="s">
        <v>800</v>
      </c>
      <c r="D972" s="96"/>
      <c r="E972" s="217"/>
      <c r="F972" s="254"/>
    </row>
    <row r="973" spans="1:6" x14ac:dyDescent="0.25">
      <c r="A973" s="410"/>
      <c r="B973" s="413"/>
      <c r="C973" s="155" t="s">
        <v>801</v>
      </c>
      <c r="D973" s="96"/>
      <c r="E973" s="217"/>
      <c r="F973" s="254"/>
    </row>
    <row r="974" spans="1:6" x14ac:dyDescent="0.25">
      <c r="A974" s="410"/>
      <c r="B974" s="413"/>
      <c r="C974" s="76" t="s">
        <v>664</v>
      </c>
      <c r="D974" s="96"/>
      <c r="E974" s="217"/>
      <c r="F974" s="254"/>
    </row>
    <row r="975" spans="1:6" x14ac:dyDescent="0.25">
      <c r="A975" s="410"/>
      <c r="B975" s="413"/>
      <c r="C975" s="155" t="s">
        <v>341</v>
      </c>
      <c r="D975" s="96"/>
      <c r="E975" s="217"/>
      <c r="F975" s="254"/>
    </row>
    <row r="976" spans="1:6" x14ac:dyDescent="0.25">
      <c r="A976" s="410"/>
      <c r="B976" s="413"/>
      <c r="C976" s="95" t="s">
        <v>342</v>
      </c>
      <c r="D976" s="96"/>
      <c r="E976" s="217"/>
      <c r="F976" s="254"/>
    </row>
    <row r="977" spans="1:6" x14ac:dyDescent="0.25">
      <c r="A977" s="410"/>
      <c r="B977" s="413"/>
      <c r="C977" s="155" t="s">
        <v>343</v>
      </c>
      <c r="D977" s="96"/>
      <c r="E977" s="217"/>
      <c r="F977" s="254"/>
    </row>
    <row r="978" spans="1:6" x14ac:dyDescent="0.25">
      <c r="A978" s="410"/>
      <c r="B978" s="413"/>
      <c r="C978" s="95" t="s">
        <v>561</v>
      </c>
      <c r="D978" s="96"/>
      <c r="E978" s="217"/>
      <c r="F978" s="254"/>
    </row>
    <row r="979" spans="1:6" x14ac:dyDescent="0.25">
      <c r="A979" s="410"/>
      <c r="B979" s="413"/>
      <c r="C979" s="95" t="s">
        <v>234</v>
      </c>
      <c r="D979" s="96"/>
      <c r="E979" s="217"/>
      <c r="F979" s="254"/>
    </row>
    <row r="980" spans="1:6" x14ac:dyDescent="0.25">
      <c r="A980" s="410"/>
      <c r="B980" s="413"/>
      <c r="C980" s="95" t="s">
        <v>320</v>
      </c>
      <c r="D980" s="96"/>
      <c r="E980" s="217"/>
      <c r="F980" s="254"/>
    </row>
    <row r="981" spans="1:6" ht="15.75" thickBot="1" x14ac:dyDescent="0.3">
      <c r="A981" s="411"/>
      <c r="B981" s="414"/>
      <c r="C981" s="156" t="s">
        <v>563</v>
      </c>
      <c r="D981" s="119"/>
      <c r="E981" s="217"/>
      <c r="F981" s="254"/>
    </row>
    <row r="982" spans="1:6" ht="45" x14ac:dyDescent="0.25">
      <c r="A982" s="406">
        <v>34</v>
      </c>
      <c r="B982" s="400" t="s">
        <v>559</v>
      </c>
      <c r="C982" s="149" t="s">
        <v>564</v>
      </c>
      <c r="D982" s="138" t="s">
        <v>564</v>
      </c>
      <c r="E982" s="208">
        <f>40600*2</f>
        <v>81200</v>
      </c>
      <c r="F982" s="208">
        <v>121800</v>
      </c>
    </row>
    <row r="983" spans="1:6" x14ac:dyDescent="0.25">
      <c r="A983" s="407"/>
      <c r="B983" s="408"/>
      <c r="C983" s="85" t="s">
        <v>663</v>
      </c>
      <c r="D983" s="118"/>
      <c r="E983" s="229"/>
      <c r="F983" s="264"/>
    </row>
    <row r="984" spans="1:6" x14ac:dyDescent="0.25">
      <c r="A984" s="407"/>
      <c r="B984" s="408"/>
      <c r="C984" s="43" t="s">
        <v>691</v>
      </c>
      <c r="D984" s="118"/>
      <c r="E984" s="230"/>
      <c r="F984" s="265"/>
    </row>
    <row r="985" spans="1:6" x14ac:dyDescent="0.25">
      <c r="A985" s="407"/>
      <c r="B985" s="408"/>
      <c r="C985" s="43" t="s">
        <v>336</v>
      </c>
      <c r="D985" s="96"/>
      <c r="E985" s="217"/>
      <c r="F985" s="254"/>
    </row>
    <row r="986" spans="1:6" x14ac:dyDescent="0.25">
      <c r="A986" s="407"/>
      <c r="B986" s="408"/>
      <c r="C986" s="43" t="s">
        <v>337</v>
      </c>
      <c r="D986" s="96"/>
      <c r="E986" s="217"/>
      <c r="F986" s="254"/>
    </row>
    <row r="987" spans="1:6" x14ac:dyDescent="0.25">
      <c r="A987" s="407"/>
      <c r="B987" s="408"/>
      <c r="C987" s="76" t="s">
        <v>664</v>
      </c>
      <c r="D987" s="96"/>
      <c r="E987" s="217"/>
      <c r="F987" s="254"/>
    </row>
    <row r="988" spans="1:6" x14ac:dyDescent="0.25">
      <c r="A988" s="407"/>
      <c r="B988" s="408"/>
      <c r="C988" s="43" t="s">
        <v>341</v>
      </c>
      <c r="D988" s="96"/>
      <c r="E988" s="217"/>
      <c r="F988" s="254"/>
    </row>
    <row r="989" spans="1:6" x14ac:dyDescent="0.25">
      <c r="A989" s="407"/>
      <c r="B989" s="408"/>
      <c r="C989" s="157" t="s">
        <v>342</v>
      </c>
      <c r="D989" s="96"/>
      <c r="E989" s="217"/>
      <c r="F989" s="254"/>
    </row>
    <row r="990" spans="1:6" x14ac:dyDescent="0.25">
      <c r="A990" s="407"/>
      <c r="B990" s="408"/>
      <c r="C990" s="43" t="s">
        <v>343</v>
      </c>
      <c r="D990" s="96"/>
      <c r="E990" s="217"/>
      <c r="F990" s="254"/>
    </row>
    <row r="991" spans="1:6" x14ac:dyDescent="0.25">
      <c r="A991" s="407"/>
      <c r="B991" s="408"/>
      <c r="C991" s="157" t="s">
        <v>561</v>
      </c>
      <c r="D991" s="96"/>
      <c r="E991" s="217"/>
      <c r="F991" s="254"/>
    </row>
    <row r="992" spans="1:6" x14ac:dyDescent="0.25">
      <c r="A992" s="407"/>
      <c r="B992" s="408"/>
      <c r="C992" s="157" t="s">
        <v>234</v>
      </c>
      <c r="D992" s="96"/>
      <c r="E992" s="217"/>
      <c r="F992" s="254"/>
    </row>
    <row r="993" spans="1:6" x14ac:dyDescent="0.25">
      <c r="A993" s="407"/>
      <c r="B993" s="408"/>
      <c r="C993" s="157" t="s">
        <v>562</v>
      </c>
      <c r="D993" s="96"/>
      <c r="E993" s="217"/>
      <c r="F993" s="254"/>
    </row>
    <row r="994" spans="1:6" x14ac:dyDescent="0.25">
      <c r="A994" s="407"/>
      <c r="B994" s="408"/>
      <c r="C994" s="157" t="s">
        <v>565</v>
      </c>
      <c r="D994" s="96"/>
      <c r="E994" s="217"/>
      <c r="F994" s="254"/>
    </row>
    <row r="995" spans="1:6" ht="15.75" thickBot="1" x14ac:dyDescent="0.3">
      <c r="A995" s="403"/>
      <c r="B995" s="401"/>
      <c r="C995" s="107" t="s">
        <v>566</v>
      </c>
      <c r="D995" s="119"/>
      <c r="E995" s="217"/>
      <c r="F995" s="254"/>
    </row>
    <row r="996" spans="1:6" ht="45" x14ac:dyDescent="0.25">
      <c r="A996" s="425">
        <v>35</v>
      </c>
      <c r="B996" s="440" t="s">
        <v>798</v>
      </c>
      <c r="C996" s="143" t="s">
        <v>692</v>
      </c>
      <c r="D996" s="143" t="s">
        <v>692</v>
      </c>
      <c r="E996" s="231">
        <f>27550*2</f>
        <v>55100</v>
      </c>
      <c r="F996" s="231">
        <v>82650</v>
      </c>
    </row>
    <row r="997" spans="1:6" ht="36" x14ac:dyDescent="0.25">
      <c r="A997" s="426"/>
      <c r="B997" s="441"/>
      <c r="C997" s="81" t="s">
        <v>802</v>
      </c>
      <c r="D997" s="115"/>
      <c r="E997" s="232"/>
      <c r="F997" s="266"/>
    </row>
    <row r="998" spans="1:6" ht="36" x14ac:dyDescent="0.25">
      <c r="A998" s="426"/>
      <c r="B998" s="441"/>
      <c r="C998" s="81" t="s">
        <v>803</v>
      </c>
      <c r="D998" s="115"/>
      <c r="E998" s="233"/>
      <c r="F998" s="267"/>
    </row>
    <row r="999" spans="1:6" ht="36" x14ac:dyDescent="0.25">
      <c r="A999" s="426"/>
      <c r="B999" s="441"/>
      <c r="C999" s="81" t="s">
        <v>804</v>
      </c>
      <c r="D999" s="115"/>
      <c r="E999" s="233"/>
      <c r="F999" s="267"/>
    </row>
    <row r="1000" spans="1:6" ht="24" x14ac:dyDescent="0.25">
      <c r="A1000" s="426"/>
      <c r="B1000" s="441"/>
      <c r="C1000" s="82" t="s">
        <v>805</v>
      </c>
      <c r="D1000" s="115"/>
      <c r="E1000" s="233"/>
      <c r="F1000" s="267"/>
    </row>
    <row r="1001" spans="1:6" ht="24" x14ac:dyDescent="0.25">
      <c r="A1001" s="426"/>
      <c r="B1001" s="441"/>
      <c r="C1001" s="82" t="s">
        <v>693</v>
      </c>
      <c r="D1001" s="115"/>
      <c r="E1001" s="233"/>
      <c r="F1001" s="267"/>
    </row>
    <row r="1002" spans="1:6" ht="24.75" x14ac:dyDescent="0.25">
      <c r="A1002" s="426"/>
      <c r="B1002" s="441"/>
      <c r="C1002" s="83" t="s">
        <v>806</v>
      </c>
      <c r="D1002" s="115"/>
      <c r="E1002" s="233"/>
      <c r="F1002" s="267"/>
    </row>
    <row r="1003" spans="1:6" ht="24.75" x14ac:dyDescent="0.25">
      <c r="A1003" s="426"/>
      <c r="B1003" s="441"/>
      <c r="C1003" s="83" t="s">
        <v>807</v>
      </c>
      <c r="D1003" s="115"/>
      <c r="E1003" s="233"/>
      <c r="F1003" s="267"/>
    </row>
    <row r="1004" spans="1:6" ht="24.75" x14ac:dyDescent="0.25">
      <c r="A1004" s="426"/>
      <c r="B1004" s="441"/>
      <c r="C1004" s="83" t="s">
        <v>808</v>
      </c>
      <c r="D1004" s="115"/>
      <c r="E1004" s="233"/>
      <c r="F1004" s="267"/>
    </row>
    <row r="1005" spans="1:6" ht="36" x14ac:dyDescent="0.25">
      <c r="A1005" s="426"/>
      <c r="B1005" s="441"/>
      <c r="C1005" s="81" t="s">
        <v>809</v>
      </c>
      <c r="D1005" s="115"/>
      <c r="E1005" s="233"/>
      <c r="F1005" s="267"/>
    </row>
    <row r="1006" spans="1:6" ht="24.75" x14ac:dyDescent="0.25">
      <c r="A1006" s="426"/>
      <c r="B1006" s="441"/>
      <c r="C1006" s="83" t="s">
        <v>694</v>
      </c>
      <c r="D1006" s="115"/>
      <c r="E1006" s="233"/>
      <c r="F1006" s="267"/>
    </row>
    <row r="1007" spans="1:6" ht="24.75" x14ac:dyDescent="0.25">
      <c r="A1007" s="426"/>
      <c r="B1007" s="441"/>
      <c r="C1007" s="83" t="s">
        <v>695</v>
      </c>
      <c r="D1007" s="115"/>
      <c r="E1007" s="233"/>
      <c r="F1007" s="267"/>
    </row>
    <row r="1008" spans="1:6" ht="25.5" thickBot="1" x14ac:dyDescent="0.3">
      <c r="A1008" s="427"/>
      <c r="B1008" s="442"/>
      <c r="C1008" s="104" t="s">
        <v>696</v>
      </c>
      <c r="D1008" s="120"/>
      <c r="E1008" s="233"/>
      <c r="F1008" s="267"/>
    </row>
    <row r="1009" spans="1:6" ht="60" x14ac:dyDescent="0.25">
      <c r="A1009" s="406">
        <v>36</v>
      </c>
      <c r="B1009" s="415" t="s">
        <v>728</v>
      </c>
      <c r="C1009" s="143" t="s">
        <v>697</v>
      </c>
      <c r="D1009" s="143" t="s">
        <v>697</v>
      </c>
      <c r="E1009" s="231">
        <f>33533.43*2</f>
        <v>67066.86</v>
      </c>
      <c r="F1009" s="231">
        <v>100600.29</v>
      </c>
    </row>
    <row r="1010" spans="1:6" ht="39" customHeight="1" x14ac:dyDescent="0.25">
      <c r="A1010" s="407"/>
      <c r="B1010" s="416"/>
      <c r="C1010" s="90" t="s">
        <v>698</v>
      </c>
      <c r="D1010" s="114"/>
      <c r="E1010" s="221"/>
      <c r="F1010" s="258"/>
    </row>
    <row r="1011" spans="1:6" ht="39" customHeight="1" x14ac:dyDescent="0.25">
      <c r="A1011" s="407"/>
      <c r="B1011" s="416"/>
      <c r="C1011" s="90" t="s">
        <v>699</v>
      </c>
      <c r="D1011" s="114"/>
      <c r="E1011" s="220"/>
      <c r="F1011" s="257"/>
    </row>
    <row r="1012" spans="1:6" ht="39" customHeight="1" x14ac:dyDescent="0.25">
      <c r="A1012" s="407"/>
      <c r="B1012" s="416"/>
      <c r="C1012" s="90" t="s">
        <v>700</v>
      </c>
      <c r="D1012" s="114"/>
      <c r="E1012" s="220"/>
      <c r="F1012" s="257"/>
    </row>
    <row r="1013" spans="1:6" ht="39" customHeight="1" x14ac:dyDescent="0.25">
      <c r="A1013" s="407"/>
      <c r="B1013" s="416"/>
      <c r="C1013" s="90" t="s">
        <v>701</v>
      </c>
      <c r="D1013" s="114"/>
      <c r="E1013" s="220"/>
      <c r="F1013" s="257"/>
    </row>
    <row r="1014" spans="1:6" ht="39" customHeight="1" x14ac:dyDescent="0.25">
      <c r="A1014" s="407"/>
      <c r="B1014" s="416"/>
      <c r="C1014" s="90" t="s">
        <v>702</v>
      </c>
      <c r="D1014" s="114"/>
      <c r="E1014" s="220"/>
      <c r="F1014" s="257"/>
    </row>
    <row r="1015" spans="1:6" ht="39" customHeight="1" x14ac:dyDescent="0.25">
      <c r="A1015" s="407"/>
      <c r="B1015" s="416"/>
      <c r="C1015" s="90" t="s">
        <v>703</v>
      </c>
      <c r="D1015" s="114"/>
      <c r="E1015" s="220"/>
      <c r="F1015" s="257"/>
    </row>
    <row r="1016" spans="1:6" ht="39" customHeight="1" x14ac:dyDescent="0.25">
      <c r="A1016" s="407"/>
      <c r="B1016" s="416"/>
      <c r="C1016" s="90" t="s">
        <v>704</v>
      </c>
      <c r="D1016" s="114"/>
      <c r="E1016" s="220"/>
      <c r="F1016" s="257"/>
    </row>
    <row r="1017" spans="1:6" ht="39" customHeight="1" x14ac:dyDescent="0.25">
      <c r="A1017" s="407"/>
      <c r="B1017" s="416"/>
      <c r="C1017" s="90" t="s">
        <v>705</v>
      </c>
      <c r="D1017" s="114"/>
      <c r="E1017" s="220"/>
      <c r="F1017" s="257"/>
    </row>
    <row r="1018" spans="1:6" ht="39" customHeight="1" x14ac:dyDescent="0.25">
      <c r="A1018" s="407"/>
      <c r="B1018" s="416"/>
      <c r="C1018" s="90" t="s">
        <v>706</v>
      </c>
      <c r="D1018" s="114"/>
      <c r="E1018" s="220"/>
      <c r="F1018" s="257"/>
    </row>
    <row r="1019" spans="1:6" ht="39" customHeight="1" x14ac:dyDescent="0.25">
      <c r="A1019" s="407"/>
      <c r="B1019" s="416"/>
      <c r="C1019" s="90" t="s">
        <v>707</v>
      </c>
      <c r="D1019" s="114"/>
      <c r="E1019" s="220"/>
      <c r="F1019" s="257"/>
    </row>
    <row r="1020" spans="1:6" ht="39" customHeight="1" x14ac:dyDescent="0.25">
      <c r="A1020" s="407"/>
      <c r="B1020" s="416"/>
      <c r="C1020" s="90" t="s">
        <v>708</v>
      </c>
      <c r="D1020" s="114"/>
      <c r="E1020" s="220"/>
      <c r="F1020" s="257"/>
    </row>
    <row r="1021" spans="1:6" ht="39" customHeight="1" x14ac:dyDescent="0.25">
      <c r="A1021" s="407"/>
      <c r="B1021" s="416"/>
      <c r="C1021" s="90" t="s">
        <v>709</v>
      </c>
      <c r="D1021" s="114"/>
      <c r="E1021" s="220"/>
      <c r="F1021" s="257"/>
    </row>
    <row r="1022" spans="1:6" ht="39" customHeight="1" x14ac:dyDescent="0.25">
      <c r="A1022" s="407"/>
      <c r="B1022" s="416"/>
      <c r="C1022" s="90" t="s">
        <v>710</v>
      </c>
      <c r="D1022" s="114"/>
      <c r="E1022" s="220"/>
      <c r="F1022" s="257"/>
    </row>
    <row r="1023" spans="1:6" ht="39" customHeight="1" x14ac:dyDescent="0.25">
      <c r="A1023" s="407"/>
      <c r="B1023" s="416"/>
      <c r="C1023" s="90" t="s">
        <v>711</v>
      </c>
      <c r="D1023" s="114"/>
      <c r="E1023" s="220"/>
      <c r="F1023" s="257"/>
    </row>
    <row r="1024" spans="1:6" ht="39" customHeight="1" x14ac:dyDescent="0.25">
      <c r="A1024" s="407"/>
      <c r="B1024" s="416"/>
      <c r="C1024" s="90" t="s">
        <v>712</v>
      </c>
      <c r="D1024" s="114"/>
      <c r="E1024" s="220"/>
      <c r="F1024" s="257"/>
    </row>
    <row r="1025" spans="1:6" ht="39" customHeight="1" x14ac:dyDescent="0.25">
      <c r="A1025" s="407"/>
      <c r="B1025" s="416"/>
      <c r="C1025" s="90" t="s">
        <v>713</v>
      </c>
      <c r="D1025" s="114"/>
      <c r="E1025" s="220"/>
      <c r="F1025" s="257"/>
    </row>
    <row r="1026" spans="1:6" ht="39" customHeight="1" x14ac:dyDescent="0.25">
      <c r="A1026" s="407"/>
      <c r="B1026" s="416"/>
      <c r="C1026" s="90" t="s">
        <v>714</v>
      </c>
      <c r="D1026" s="114"/>
      <c r="E1026" s="220"/>
      <c r="F1026" s="257"/>
    </row>
    <row r="1027" spans="1:6" ht="39" customHeight="1" x14ac:dyDescent="0.25">
      <c r="A1027" s="407"/>
      <c r="B1027" s="416"/>
      <c r="C1027" s="90" t="s">
        <v>715</v>
      </c>
      <c r="D1027" s="114"/>
      <c r="E1027" s="220"/>
      <c r="F1027" s="257"/>
    </row>
    <row r="1028" spans="1:6" ht="39" customHeight="1" x14ac:dyDescent="0.25">
      <c r="A1028" s="407"/>
      <c r="B1028" s="416"/>
      <c r="C1028" s="90" t="s">
        <v>716</v>
      </c>
      <c r="D1028" s="114"/>
      <c r="E1028" s="220"/>
      <c r="F1028" s="257"/>
    </row>
    <row r="1029" spans="1:6" ht="39" customHeight="1" x14ac:dyDescent="0.25">
      <c r="A1029" s="407"/>
      <c r="B1029" s="416"/>
      <c r="C1029" s="90" t="s">
        <v>717</v>
      </c>
      <c r="D1029" s="114"/>
      <c r="E1029" s="220"/>
      <c r="F1029" s="257"/>
    </row>
    <row r="1030" spans="1:6" ht="39" customHeight="1" x14ac:dyDescent="0.25">
      <c r="A1030" s="407"/>
      <c r="B1030" s="416"/>
      <c r="C1030" s="90" t="s">
        <v>718</v>
      </c>
      <c r="D1030" s="114"/>
      <c r="E1030" s="220"/>
      <c r="F1030" s="257"/>
    </row>
    <row r="1031" spans="1:6" ht="36" customHeight="1" x14ac:dyDescent="0.25">
      <c r="A1031" s="407"/>
      <c r="B1031" s="416"/>
      <c r="C1031" s="90" t="s">
        <v>719</v>
      </c>
      <c r="D1031" s="114"/>
      <c r="E1031" s="220"/>
      <c r="F1031" s="257"/>
    </row>
    <row r="1032" spans="1:6" ht="36" customHeight="1" x14ac:dyDescent="0.25">
      <c r="A1032" s="407"/>
      <c r="B1032" s="416"/>
      <c r="C1032" s="90" t="s">
        <v>720</v>
      </c>
      <c r="D1032" s="114"/>
      <c r="E1032" s="220"/>
      <c r="F1032" s="257"/>
    </row>
    <row r="1033" spans="1:6" ht="36" customHeight="1" x14ac:dyDescent="0.25">
      <c r="A1033" s="407"/>
      <c r="B1033" s="416"/>
      <c r="C1033" s="90" t="s">
        <v>721</v>
      </c>
      <c r="D1033" s="114"/>
      <c r="E1033" s="220"/>
      <c r="F1033" s="257"/>
    </row>
    <row r="1034" spans="1:6" ht="36" customHeight="1" thickBot="1" x14ac:dyDescent="0.3">
      <c r="A1034" s="403"/>
      <c r="B1034" s="405"/>
      <c r="C1034" s="112" t="s">
        <v>722</v>
      </c>
      <c r="D1034" s="89"/>
      <c r="E1034" s="220"/>
      <c r="F1034" s="257"/>
    </row>
    <row r="1035" spans="1:6" ht="30" x14ac:dyDescent="0.25">
      <c r="A1035" s="398">
        <v>37</v>
      </c>
      <c r="B1035" s="400" t="s">
        <v>729</v>
      </c>
      <c r="C1035" s="144" t="s">
        <v>723</v>
      </c>
      <c r="D1035" s="144" t="s">
        <v>723</v>
      </c>
      <c r="E1035" s="234">
        <f>9889*2</f>
        <v>19778</v>
      </c>
      <c r="F1035" s="234">
        <v>29667</v>
      </c>
    </row>
    <row r="1036" spans="1:6" ht="24.75" thickBot="1" x14ac:dyDescent="0.3">
      <c r="A1036" s="399"/>
      <c r="B1036" s="401"/>
      <c r="C1036" s="97" t="s">
        <v>724</v>
      </c>
      <c r="D1036" s="119"/>
      <c r="E1036" s="223"/>
      <c r="F1036" s="260"/>
    </row>
    <row r="1037" spans="1:6" ht="30.75" thickBot="1" x14ac:dyDescent="0.3">
      <c r="A1037" s="402">
        <v>38</v>
      </c>
      <c r="B1037" s="404" t="s">
        <v>730</v>
      </c>
      <c r="C1037" s="191" t="s">
        <v>725</v>
      </c>
      <c r="D1037" s="191" t="s">
        <v>725</v>
      </c>
      <c r="E1037" s="235">
        <f>51105*2</f>
        <v>102210</v>
      </c>
      <c r="F1037" s="235">
        <v>153318</v>
      </c>
    </row>
    <row r="1038" spans="1:6" ht="24.75" thickBot="1" x14ac:dyDescent="0.3">
      <c r="A1038" s="403"/>
      <c r="B1038" s="405"/>
      <c r="C1038" s="190" t="s">
        <v>726</v>
      </c>
      <c r="D1038" s="300"/>
      <c r="E1038" s="217"/>
      <c r="F1038" s="254"/>
    </row>
    <row r="1039" spans="1:6" ht="32.25" customHeight="1" x14ac:dyDescent="0.25">
      <c r="A1039" s="52"/>
      <c r="B1039" s="182"/>
      <c r="C1039" s="182"/>
      <c r="D1039" s="301" t="s">
        <v>819</v>
      </c>
      <c r="E1039" s="302">
        <f>SUM(E11:E1037)</f>
        <v>2031165.5200000003</v>
      </c>
      <c r="F1039" s="302">
        <f>SUM(F11:F1037)</f>
        <v>3516645.2199999997</v>
      </c>
    </row>
    <row r="1040" spans="1:6" ht="15.75" x14ac:dyDescent="0.25">
      <c r="A1040" s="52"/>
      <c r="B1040" s="183"/>
      <c r="C1040" s="183"/>
      <c r="D1040" s="183"/>
      <c r="E1040" s="236"/>
      <c r="F1040" s="240"/>
    </row>
    <row r="1041" spans="1:25" ht="15" customHeight="1" x14ac:dyDescent="0.25">
      <c r="A1041" s="307"/>
      <c r="B1041" s="395" t="s">
        <v>821</v>
      </c>
      <c r="C1041" s="396"/>
      <c r="D1041" s="308"/>
      <c r="E1041" s="1"/>
      <c r="F1041" s="1"/>
      <c r="G1041" s="1"/>
      <c r="H1041" s="1"/>
      <c r="I1041" s="1"/>
      <c r="J1041" s="1"/>
      <c r="K1041" s="1"/>
      <c r="L1041" s="1"/>
      <c r="M1041" s="1"/>
      <c r="N1041" s="1"/>
      <c r="O1041" s="1"/>
      <c r="P1041" s="1"/>
      <c r="Q1041" s="1"/>
      <c r="R1041" s="1"/>
      <c r="S1041" s="1"/>
      <c r="T1041" s="1"/>
      <c r="U1041" s="1"/>
      <c r="V1041" s="1"/>
      <c r="W1041" s="1"/>
      <c r="X1041" s="1"/>
      <c r="Y1041" s="1"/>
    </row>
    <row r="1042" spans="1:25" ht="26.25" customHeight="1" x14ac:dyDescent="0.25">
      <c r="A1042" s="307"/>
      <c r="B1042" s="391" t="s">
        <v>823</v>
      </c>
      <c r="C1042" s="327"/>
      <c r="D1042" s="309"/>
      <c r="E1042" s="1"/>
      <c r="F1042" s="1"/>
      <c r="G1042" s="1"/>
      <c r="H1042" s="1"/>
      <c r="I1042" s="1"/>
      <c r="J1042" s="1"/>
      <c r="K1042" s="1"/>
      <c r="L1042" s="1"/>
      <c r="M1042" s="1"/>
      <c r="N1042" s="1"/>
      <c r="O1042" s="1"/>
      <c r="P1042" s="1"/>
      <c r="Q1042" s="1"/>
      <c r="R1042" s="1"/>
      <c r="S1042" s="1"/>
      <c r="T1042" s="1"/>
      <c r="U1042" s="1"/>
      <c r="V1042" s="1"/>
      <c r="W1042" s="1"/>
      <c r="X1042" s="1"/>
      <c r="Y1042" s="1"/>
    </row>
    <row r="1043" spans="1:25" ht="27.75" customHeight="1" x14ac:dyDescent="0.25">
      <c r="A1043" s="307"/>
      <c r="B1043" s="391" t="s">
        <v>832</v>
      </c>
      <c r="C1043" s="327"/>
      <c r="D1043" s="309"/>
      <c r="E1043" s="1"/>
      <c r="F1043" s="1"/>
      <c r="G1043" s="1"/>
      <c r="H1043" s="1"/>
      <c r="I1043" s="1"/>
      <c r="J1043" s="1"/>
      <c r="K1043" s="1"/>
      <c r="L1043" s="1"/>
      <c r="M1043" s="1"/>
      <c r="N1043" s="1"/>
      <c r="O1043" s="1"/>
      <c r="P1043" s="1"/>
      <c r="Q1043" s="1"/>
      <c r="R1043" s="1"/>
      <c r="S1043" s="1"/>
      <c r="T1043" s="1"/>
      <c r="U1043" s="1"/>
      <c r="V1043" s="1"/>
      <c r="W1043" s="1"/>
      <c r="X1043" s="1"/>
      <c r="Y1043" s="1"/>
    </row>
    <row r="1044" spans="1:25" ht="15" customHeight="1" x14ac:dyDescent="0.25">
      <c r="A1044" s="307"/>
      <c r="B1044" s="391" t="s">
        <v>833</v>
      </c>
      <c r="C1044" s="327"/>
      <c r="D1044" s="309"/>
      <c r="E1044" s="1"/>
      <c r="F1044" s="1"/>
      <c r="G1044" s="1"/>
      <c r="H1044" s="1"/>
      <c r="I1044" s="1"/>
      <c r="J1044" s="1"/>
      <c r="K1044" s="1"/>
      <c r="L1044" s="1"/>
      <c r="M1044" s="1"/>
      <c r="N1044" s="1"/>
      <c r="O1044" s="1"/>
      <c r="P1044" s="1"/>
      <c r="Q1044" s="1"/>
      <c r="R1044" s="1"/>
      <c r="S1044" s="1"/>
      <c r="T1044" s="1"/>
      <c r="U1044" s="1"/>
      <c r="V1044" s="1"/>
      <c r="W1044" s="1"/>
      <c r="X1044" s="1"/>
      <c r="Y1044" s="1"/>
    </row>
    <row r="1045" spans="1:25" ht="15" customHeight="1" x14ac:dyDescent="0.25">
      <c r="A1045" s="307"/>
      <c r="B1045" s="391" t="s">
        <v>827</v>
      </c>
      <c r="C1045" s="327"/>
      <c r="D1045" s="309"/>
      <c r="E1045" s="1"/>
      <c r="F1045" s="1"/>
      <c r="G1045" s="1"/>
      <c r="H1045" s="1"/>
      <c r="I1045" s="1"/>
      <c r="J1045" s="1"/>
      <c r="K1045" s="1"/>
      <c r="L1045" s="1"/>
      <c r="M1045" s="1"/>
      <c r="N1045" s="1"/>
      <c r="O1045" s="1"/>
      <c r="P1045" s="1"/>
      <c r="Q1045" s="1"/>
      <c r="R1045" s="1"/>
      <c r="S1045" s="1"/>
      <c r="T1045" s="1"/>
      <c r="U1045" s="1"/>
      <c r="V1045" s="1"/>
      <c r="W1045" s="1"/>
      <c r="X1045" s="1"/>
      <c r="Y1045" s="1"/>
    </row>
    <row r="1046" spans="1:25" ht="15" customHeight="1" x14ac:dyDescent="0.25">
      <c r="A1046" s="307"/>
      <c r="B1046" s="394" t="s">
        <v>834</v>
      </c>
      <c r="C1046" s="327"/>
      <c r="D1046" s="309"/>
      <c r="E1046" s="1"/>
      <c r="F1046" s="1"/>
      <c r="G1046" s="1"/>
      <c r="H1046" s="1"/>
      <c r="I1046" s="1"/>
      <c r="J1046" s="1"/>
      <c r="K1046" s="1"/>
      <c r="L1046" s="1"/>
      <c r="M1046" s="1"/>
      <c r="N1046" s="1"/>
      <c r="O1046" s="1"/>
      <c r="P1046" s="1"/>
      <c r="Q1046" s="1"/>
      <c r="R1046" s="1"/>
      <c r="S1046" s="1"/>
      <c r="T1046" s="1"/>
      <c r="U1046" s="1"/>
      <c r="V1046" s="1"/>
      <c r="W1046" s="1"/>
      <c r="X1046" s="1"/>
      <c r="Y1046" s="1"/>
    </row>
    <row r="1047" spans="1:25" ht="15" customHeight="1" x14ac:dyDescent="0.25">
      <c r="A1047" s="307"/>
      <c r="B1047" s="391" t="s">
        <v>835</v>
      </c>
      <c r="C1047" s="327"/>
      <c r="D1047" s="309"/>
      <c r="E1047" s="1"/>
      <c r="F1047" s="1"/>
      <c r="G1047" s="1"/>
      <c r="H1047" s="1"/>
      <c r="I1047" s="1"/>
      <c r="J1047" s="1"/>
      <c r="K1047" s="1"/>
      <c r="L1047" s="1"/>
      <c r="M1047" s="1"/>
      <c r="N1047" s="1"/>
      <c r="O1047" s="1"/>
      <c r="P1047" s="1"/>
      <c r="Q1047" s="1"/>
      <c r="R1047" s="1"/>
      <c r="S1047" s="1"/>
      <c r="T1047" s="1"/>
      <c r="U1047" s="1"/>
      <c r="V1047" s="1"/>
      <c r="W1047" s="1"/>
      <c r="X1047" s="1"/>
      <c r="Y1047" s="1"/>
    </row>
    <row r="1048" spans="1:25" ht="15" customHeight="1" x14ac:dyDescent="0.25">
      <c r="A1048" s="307"/>
      <c r="B1048" s="391" t="s">
        <v>836</v>
      </c>
      <c r="C1048" s="327"/>
      <c r="D1048" s="309"/>
      <c r="E1048" s="1"/>
      <c r="F1048" s="1"/>
      <c r="G1048" s="1"/>
      <c r="H1048" s="1"/>
      <c r="I1048" s="1"/>
      <c r="J1048" s="1"/>
      <c r="K1048" s="1"/>
      <c r="L1048" s="1"/>
      <c r="M1048" s="1"/>
      <c r="N1048" s="1"/>
      <c r="O1048" s="1"/>
      <c r="P1048" s="1"/>
      <c r="Q1048" s="1"/>
      <c r="R1048" s="1"/>
      <c r="S1048" s="1"/>
      <c r="T1048" s="1"/>
      <c r="U1048" s="1"/>
      <c r="V1048" s="1"/>
      <c r="W1048" s="1"/>
      <c r="X1048" s="1"/>
      <c r="Y1048" s="1"/>
    </row>
    <row r="1049" spans="1:25" ht="15" customHeight="1" x14ac:dyDescent="0.25">
      <c r="A1049" s="307"/>
      <c r="B1049" s="391" t="s">
        <v>830</v>
      </c>
      <c r="C1049" s="327"/>
      <c r="D1049" s="309"/>
      <c r="E1049" s="1"/>
      <c r="F1049" s="1"/>
      <c r="G1049" s="1"/>
      <c r="H1049" s="1"/>
      <c r="I1049" s="1"/>
      <c r="J1049" s="1"/>
      <c r="K1049" s="1"/>
      <c r="L1049" s="1"/>
      <c r="M1049" s="1"/>
      <c r="N1049" s="1"/>
      <c r="O1049" s="1"/>
      <c r="P1049" s="1"/>
      <c r="Q1049" s="1"/>
      <c r="R1049" s="1"/>
      <c r="S1049" s="1"/>
      <c r="T1049" s="1"/>
      <c r="U1049" s="1"/>
      <c r="V1049" s="1"/>
      <c r="W1049" s="1"/>
      <c r="X1049" s="1"/>
      <c r="Y1049" s="1"/>
    </row>
    <row r="1050" spans="1:25" ht="15" customHeight="1" x14ac:dyDescent="0.25">
      <c r="A1050" s="307"/>
      <c r="B1050" s="391" t="s">
        <v>837</v>
      </c>
      <c r="C1050" s="327"/>
      <c r="D1050" s="309"/>
      <c r="E1050" s="1"/>
      <c r="F1050" s="1"/>
      <c r="G1050" s="1"/>
      <c r="H1050" s="1"/>
      <c r="I1050" s="1"/>
      <c r="J1050" s="1"/>
      <c r="K1050" s="1"/>
      <c r="L1050" s="1"/>
      <c r="M1050" s="1"/>
      <c r="N1050" s="1"/>
      <c r="O1050" s="1"/>
      <c r="P1050" s="1"/>
      <c r="Q1050" s="1"/>
      <c r="R1050" s="1"/>
      <c r="S1050" s="1"/>
      <c r="T1050" s="1"/>
      <c r="U1050" s="1"/>
      <c r="V1050" s="1"/>
      <c r="W1050" s="1"/>
      <c r="X1050" s="1"/>
      <c r="Y1050" s="1"/>
    </row>
    <row r="1051" spans="1:25" ht="15" customHeight="1" x14ac:dyDescent="0.25">
      <c r="A1051" s="307"/>
      <c r="B1051" s="391" t="s">
        <v>838</v>
      </c>
      <c r="C1051" s="327"/>
      <c r="D1051" s="310"/>
      <c r="E1051" s="1"/>
      <c r="F1051" s="1"/>
      <c r="G1051" s="1"/>
      <c r="H1051" s="1"/>
      <c r="I1051" s="1"/>
      <c r="J1051" s="1"/>
      <c r="K1051" s="1"/>
      <c r="L1051" s="1"/>
      <c r="M1051" s="1"/>
      <c r="N1051" s="1"/>
      <c r="O1051" s="1"/>
      <c r="P1051" s="1"/>
      <c r="Q1051" s="1"/>
      <c r="R1051" s="1"/>
      <c r="S1051" s="1"/>
      <c r="T1051" s="1"/>
      <c r="U1051" s="1"/>
      <c r="V1051" s="1"/>
      <c r="W1051" s="1"/>
      <c r="X1051" s="1"/>
      <c r="Y1051" s="1"/>
    </row>
    <row r="1052" spans="1:25" ht="17.25" customHeight="1" x14ac:dyDescent="0.25">
      <c r="A1052" s="307"/>
      <c r="B1052" s="391" t="s">
        <v>839</v>
      </c>
      <c r="C1052" s="327"/>
      <c r="D1052" s="309"/>
      <c r="E1052" s="1"/>
      <c r="F1052" s="1"/>
      <c r="G1052" s="1"/>
      <c r="H1052" s="1"/>
      <c r="I1052" s="1"/>
      <c r="J1052" s="1"/>
      <c r="K1052" s="1"/>
      <c r="L1052" s="1"/>
      <c r="M1052" s="1"/>
      <c r="N1052" s="1"/>
      <c r="O1052" s="1"/>
      <c r="P1052" s="1"/>
      <c r="Q1052" s="1"/>
      <c r="R1052" s="1"/>
      <c r="S1052" s="1"/>
      <c r="T1052" s="1"/>
      <c r="U1052" s="1"/>
      <c r="V1052" s="1"/>
      <c r="W1052" s="1"/>
      <c r="X1052" s="1"/>
      <c r="Y1052" s="1"/>
    </row>
    <row r="1053" spans="1:25" ht="44.25" customHeight="1" thickBot="1" x14ac:dyDescent="0.3">
      <c r="A1053" s="307"/>
      <c r="B1053" s="392" t="s">
        <v>840</v>
      </c>
      <c r="C1053" s="393"/>
      <c r="D1053" s="311"/>
      <c r="E1053" s="1"/>
      <c r="F1053" s="1"/>
      <c r="G1053" s="1"/>
      <c r="H1053" s="1"/>
      <c r="I1053" s="1"/>
      <c r="J1053" s="1"/>
      <c r="K1053" s="1"/>
      <c r="L1053" s="1"/>
      <c r="M1053" s="1"/>
      <c r="N1053" s="1"/>
      <c r="O1053" s="1"/>
      <c r="P1053" s="1"/>
      <c r="Q1053" s="1"/>
      <c r="R1053" s="1"/>
      <c r="S1053" s="1"/>
      <c r="T1053" s="1"/>
      <c r="U1053" s="1"/>
      <c r="V1053" s="1"/>
      <c r="W1053" s="1"/>
      <c r="X1053" s="1"/>
      <c r="Y1053" s="1"/>
    </row>
    <row r="1054" spans="1:25" x14ac:dyDescent="0.25">
      <c r="A1054" s="13"/>
      <c r="B1054" s="13"/>
      <c r="C1054" s="184"/>
      <c r="D1054" s="13"/>
      <c r="E1054" s="237"/>
      <c r="F1054" s="241"/>
    </row>
  </sheetData>
  <mergeCells count="94">
    <mergeCell ref="A11:A50"/>
    <mergeCell ref="B11:B50"/>
    <mergeCell ref="A51:A94"/>
    <mergeCell ref="B51:B94"/>
    <mergeCell ref="A95:A135"/>
    <mergeCell ref="B95:B135"/>
    <mergeCell ref="B136:B177"/>
    <mergeCell ref="A178:A216"/>
    <mergeCell ref="B178:B216"/>
    <mergeCell ref="A217:A260"/>
    <mergeCell ref="B217:B260"/>
    <mergeCell ref="A136:A177"/>
    <mergeCell ref="A261:A301"/>
    <mergeCell ref="B261:B301"/>
    <mergeCell ref="A302:A348"/>
    <mergeCell ref="B302:B348"/>
    <mergeCell ref="A349:A394"/>
    <mergeCell ref="B349:B394"/>
    <mergeCell ref="A395:A441"/>
    <mergeCell ref="B395:B441"/>
    <mergeCell ref="A996:A1008"/>
    <mergeCell ref="B996:B1008"/>
    <mergeCell ref="A688:A711"/>
    <mergeCell ref="B688:B711"/>
    <mergeCell ref="A837:A838"/>
    <mergeCell ref="B837:B838"/>
    <mergeCell ref="A839:A842"/>
    <mergeCell ref="B839:B842"/>
    <mergeCell ref="A843:A844"/>
    <mergeCell ref="B843:B844"/>
    <mergeCell ref="A834:A836"/>
    <mergeCell ref="B834:B836"/>
    <mergeCell ref="A486:A517"/>
    <mergeCell ref="B486:B517"/>
    <mergeCell ref="A518:A567"/>
    <mergeCell ref="B518:B567"/>
    <mergeCell ref="A442:A485"/>
    <mergeCell ref="B442:B485"/>
    <mergeCell ref="A568:A614"/>
    <mergeCell ref="B568:B614"/>
    <mergeCell ref="A615:A660"/>
    <mergeCell ref="B615:B660"/>
    <mergeCell ref="A661:A687"/>
    <mergeCell ref="B661:B687"/>
    <mergeCell ref="A712:A744"/>
    <mergeCell ref="B712:B744"/>
    <mergeCell ref="A923:A925"/>
    <mergeCell ref="B923:B925"/>
    <mergeCell ref="A927:A968"/>
    <mergeCell ref="B927:B968"/>
    <mergeCell ref="A798:A833"/>
    <mergeCell ref="B798:B833"/>
    <mergeCell ref="A969:A981"/>
    <mergeCell ref="B969:B981"/>
    <mergeCell ref="A1009:A1034"/>
    <mergeCell ref="B1009:B1034"/>
    <mergeCell ref="A745:A757"/>
    <mergeCell ref="B745:B757"/>
    <mergeCell ref="A758:A797"/>
    <mergeCell ref="B758:B797"/>
    <mergeCell ref="A896:A922"/>
    <mergeCell ref="B896:B922"/>
    <mergeCell ref="A845:A849"/>
    <mergeCell ref="B845:B849"/>
    <mergeCell ref="A850:A885"/>
    <mergeCell ref="B850:B885"/>
    <mergeCell ref="A886:A895"/>
    <mergeCell ref="B886:B895"/>
    <mergeCell ref="A1035:A1036"/>
    <mergeCell ref="B1035:B1036"/>
    <mergeCell ref="A1037:A1038"/>
    <mergeCell ref="B1037:B1038"/>
    <mergeCell ref="A982:A995"/>
    <mergeCell ref="B982:B995"/>
    <mergeCell ref="A2:F2"/>
    <mergeCell ref="A1:F1"/>
    <mergeCell ref="A7:F7"/>
    <mergeCell ref="A6:F6"/>
    <mergeCell ref="A5:F5"/>
    <mergeCell ref="A4:F4"/>
    <mergeCell ref="A3:F3"/>
    <mergeCell ref="B1041:C1041"/>
    <mergeCell ref="B1042:C1042"/>
    <mergeCell ref="B1043:C1043"/>
    <mergeCell ref="B1044:C1044"/>
    <mergeCell ref="B1045:C1045"/>
    <mergeCell ref="B1051:C1051"/>
    <mergeCell ref="B1052:C1052"/>
    <mergeCell ref="B1053:C1053"/>
    <mergeCell ref="B1046:C1046"/>
    <mergeCell ref="B1047:C1047"/>
    <mergeCell ref="B1048:C1048"/>
    <mergeCell ref="B1049:C1049"/>
    <mergeCell ref="B1050:C1050"/>
  </mergeCells>
  <printOptions horizontalCentered="1"/>
  <pageMargins left="0.51181102362204722" right="0.51181102362204722" top="0.35433070866141736" bottom="0.55118110236220474" header="0.31496062992125984" footer="0.31496062992125984"/>
  <pageSetup paperSize="9" scale="76" fitToHeight="0"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439E-A2D4-41E9-A971-341579B42849}">
  <sheetPr>
    <tabColor rgb="FFC4BD97"/>
    <pageSetUpPr fitToPage="1"/>
  </sheetPr>
  <dimension ref="A1:Z37"/>
  <sheetViews>
    <sheetView tabSelected="1" workbookViewId="0">
      <selection activeCell="F38" sqref="A1:F38"/>
    </sheetView>
  </sheetViews>
  <sheetFormatPr baseColWidth="10" defaultRowHeight="15" x14ac:dyDescent="0.25"/>
  <cols>
    <col min="1" max="1" width="7.42578125" customWidth="1"/>
    <col min="2" max="2" width="11" customWidth="1"/>
    <col min="3" max="3" width="73.42578125" customWidth="1"/>
    <col min="4" max="4" width="20.28515625" customWidth="1"/>
    <col min="5" max="6" width="20.28515625" style="238" customWidth="1"/>
  </cols>
  <sheetData>
    <row r="1" spans="1:8" ht="18.75" customHeight="1" x14ac:dyDescent="0.25">
      <c r="A1" s="350" t="s">
        <v>0</v>
      </c>
      <c r="B1" s="350"/>
      <c r="C1" s="350"/>
      <c r="D1" s="350"/>
      <c r="E1" s="350"/>
      <c r="F1" s="350"/>
      <c r="G1" s="194"/>
    </row>
    <row r="2" spans="1:8" ht="18.75" customHeight="1" x14ac:dyDescent="0.25">
      <c r="A2" s="350" t="s">
        <v>814</v>
      </c>
      <c r="B2" s="350"/>
      <c r="C2" s="350"/>
      <c r="D2" s="350"/>
      <c r="E2" s="350"/>
      <c r="F2" s="350"/>
      <c r="G2" s="194"/>
    </row>
    <row r="3" spans="1:8" ht="18.75" customHeight="1" x14ac:dyDescent="0.25">
      <c r="A3" s="350" t="s">
        <v>815</v>
      </c>
      <c r="B3" s="350"/>
      <c r="C3" s="350"/>
      <c r="D3" s="350"/>
      <c r="E3" s="350"/>
      <c r="F3" s="350"/>
      <c r="G3" s="194"/>
    </row>
    <row r="4" spans="1:8" ht="18.75" x14ac:dyDescent="0.25">
      <c r="A4" s="397" t="s">
        <v>811</v>
      </c>
      <c r="B4" s="397"/>
      <c r="C4" s="397"/>
      <c r="D4" s="397"/>
      <c r="E4" s="397"/>
      <c r="F4" s="397"/>
      <c r="G4" s="196"/>
    </row>
    <row r="5" spans="1:8" ht="18.75" customHeight="1" x14ac:dyDescent="0.25">
      <c r="A5" s="350" t="s">
        <v>818</v>
      </c>
      <c r="B5" s="350"/>
      <c r="C5" s="350"/>
      <c r="D5" s="350"/>
      <c r="E5" s="350"/>
      <c r="F5" s="350"/>
      <c r="G5" s="194"/>
    </row>
    <row r="6" spans="1:8" ht="15" customHeight="1" x14ac:dyDescent="0.25">
      <c r="A6" s="350" t="s">
        <v>820</v>
      </c>
      <c r="B6" s="350"/>
      <c r="C6" s="350"/>
      <c r="D6" s="350"/>
      <c r="E6" s="350"/>
      <c r="F6" s="350"/>
      <c r="G6" s="194"/>
      <c r="H6" s="194"/>
    </row>
    <row r="7" spans="1:8" x14ac:dyDescent="0.25">
      <c r="A7" s="319" t="s">
        <v>795</v>
      </c>
      <c r="B7" s="319"/>
      <c r="C7" s="319"/>
      <c r="D7" s="319"/>
      <c r="E7" s="319"/>
      <c r="F7" s="319"/>
      <c r="G7" s="195"/>
    </row>
    <row r="8" spans="1:8" x14ac:dyDescent="0.25">
      <c r="B8" s="163"/>
      <c r="C8" s="163"/>
      <c r="D8" s="188"/>
      <c r="E8" s="294"/>
      <c r="F8" s="296"/>
    </row>
    <row r="9" spans="1:8" x14ac:dyDescent="0.25">
      <c r="B9" s="6"/>
      <c r="C9" s="61"/>
      <c r="D9" s="59"/>
      <c r="E9" s="295"/>
      <c r="F9" s="295"/>
    </row>
    <row r="10" spans="1:8" ht="24" x14ac:dyDescent="0.25">
      <c r="A10" s="291" t="s">
        <v>1</v>
      </c>
      <c r="B10" s="291" t="s">
        <v>2</v>
      </c>
      <c r="C10" s="291" t="s">
        <v>3</v>
      </c>
      <c r="D10" s="291" t="s">
        <v>90</v>
      </c>
      <c r="E10" s="290" t="s">
        <v>813</v>
      </c>
      <c r="F10" s="290" t="s">
        <v>812</v>
      </c>
    </row>
    <row r="11" spans="1:8" ht="24" x14ac:dyDescent="0.25">
      <c r="A11" s="356" t="s">
        <v>567</v>
      </c>
      <c r="B11" s="171" t="s">
        <v>568</v>
      </c>
      <c r="C11" s="62" t="s">
        <v>569</v>
      </c>
      <c r="D11" s="62" t="s">
        <v>570</v>
      </c>
      <c r="E11" s="466">
        <f>402740.4*4</f>
        <v>1610961.6</v>
      </c>
      <c r="F11" s="467">
        <f>402740.4*10</f>
        <v>4027404</v>
      </c>
    </row>
    <row r="12" spans="1:8" x14ac:dyDescent="0.25">
      <c r="A12" s="465"/>
      <c r="B12" s="171" t="s">
        <v>571</v>
      </c>
      <c r="C12" s="62" t="s">
        <v>572</v>
      </c>
      <c r="D12" s="62" t="s">
        <v>573</v>
      </c>
      <c r="E12" s="466"/>
      <c r="F12" s="467"/>
    </row>
    <row r="13" spans="1:8" ht="48" x14ac:dyDescent="0.25">
      <c r="A13" s="465"/>
      <c r="B13" s="158" t="s">
        <v>574</v>
      </c>
      <c r="C13" s="165" t="s">
        <v>575</v>
      </c>
      <c r="D13" s="165" t="s">
        <v>576</v>
      </c>
      <c r="E13" s="466"/>
      <c r="F13" s="467"/>
    </row>
    <row r="14" spans="1:8" ht="24" x14ac:dyDescent="0.25">
      <c r="A14" s="465"/>
      <c r="B14" s="158" t="s">
        <v>577</v>
      </c>
      <c r="C14" s="165" t="s">
        <v>578</v>
      </c>
      <c r="D14" s="165" t="s">
        <v>576</v>
      </c>
      <c r="E14" s="466"/>
      <c r="F14" s="467"/>
    </row>
    <row r="15" spans="1:8" ht="36" x14ac:dyDescent="0.25">
      <c r="A15" s="465"/>
      <c r="B15" s="158" t="s">
        <v>579</v>
      </c>
      <c r="C15" s="185" t="s">
        <v>580</v>
      </c>
      <c r="D15" s="165" t="s">
        <v>576</v>
      </c>
      <c r="E15" s="466"/>
      <c r="F15" s="467"/>
    </row>
    <row r="16" spans="1:8" ht="24" x14ac:dyDescent="0.25">
      <c r="A16" s="465"/>
      <c r="B16" s="158" t="s">
        <v>581</v>
      </c>
      <c r="C16" s="185" t="s">
        <v>582</v>
      </c>
      <c r="D16" s="165" t="s">
        <v>576</v>
      </c>
      <c r="E16" s="466"/>
      <c r="F16" s="467"/>
    </row>
    <row r="17" spans="1:26" ht="36" x14ac:dyDescent="0.25">
      <c r="A17" s="465"/>
      <c r="B17" s="171" t="s">
        <v>583</v>
      </c>
      <c r="C17" s="186" t="s">
        <v>584</v>
      </c>
      <c r="D17" s="165" t="s">
        <v>576</v>
      </c>
      <c r="E17" s="466"/>
      <c r="F17" s="467"/>
    </row>
    <row r="18" spans="1:26" ht="60" x14ac:dyDescent="0.25">
      <c r="A18" s="465"/>
      <c r="B18" s="171" t="s">
        <v>585</v>
      </c>
      <c r="C18" s="186" t="s">
        <v>586</v>
      </c>
      <c r="D18" s="165" t="s">
        <v>587</v>
      </c>
      <c r="E18" s="466"/>
      <c r="F18" s="467"/>
    </row>
    <row r="19" spans="1:26" ht="72" x14ac:dyDescent="0.25">
      <c r="A19" s="465"/>
      <c r="B19" s="158" t="s">
        <v>588</v>
      </c>
      <c r="C19" s="185" t="s">
        <v>589</v>
      </c>
      <c r="D19" s="165" t="s">
        <v>590</v>
      </c>
      <c r="E19" s="466"/>
      <c r="F19" s="467"/>
    </row>
    <row r="20" spans="1:26" x14ac:dyDescent="0.25">
      <c r="A20" s="465"/>
      <c r="B20" s="158" t="s">
        <v>591</v>
      </c>
      <c r="C20" s="165" t="s">
        <v>602</v>
      </c>
      <c r="D20" s="165" t="s">
        <v>576</v>
      </c>
      <c r="E20" s="466"/>
      <c r="F20" s="467"/>
    </row>
    <row r="21" spans="1:26" x14ac:dyDescent="0.25">
      <c r="A21" s="465"/>
      <c r="B21" s="178" t="s">
        <v>592</v>
      </c>
      <c r="C21" s="62" t="s">
        <v>593</v>
      </c>
      <c r="D21" s="62" t="s">
        <v>576</v>
      </c>
      <c r="E21" s="466"/>
      <c r="F21" s="467"/>
    </row>
    <row r="22" spans="1:26" ht="72" x14ac:dyDescent="0.25">
      <c r="A22" s="465"/>
      <c r="B22" s="171" t="s">
        <v>594</v>
      </c>
      <c r="C22" s="185" t="s">
        <v>596</v>
      </c>
      <c r="D22" s="165" t="s">
        <v>597</v>
      </c>
      <c r="E22" s="466"/>
      <c r="F22" s="467"/>
    </row>
    <row r="23" spans="1:26" ht="24" x14ac:dyDescent="0.25">
      <c r="A23" s="465"/>
      <c r="B23" s="171" t="s">
        <v>595</v>
      </c>
      <c r="C23" s="187" t="s">
        <v>599</v>
      </c>
      <c r="D23" s="165" t="s">
        <v>600</v>
      </c>
      <c r="E23" s="466"/>
      <c r="F23" s="467"/>
    </row>
    <row r="24" spans="1:26" ht="24" x14ac:dyDescent="0.25">
      <c r="A24" s="465"/>
      <c r="B24" s="171" t="s">
        <v>598</v>
      </c>
      <c r="C24" s="187" t="s">
        <v>601</v>
      </c>
      <c r="D24" s="165" t="s">
        <v>600</v>
      </c>
      <c r="E24" s="466"/>
      <c r="F24" s="467"/>
    </row>
    <row r="25" spans="1:26" x14ac:dyDescent="0.25">
      <c r="D25" s="297" t="s">
        <v>819</v>
      </c>
      <c r="E25" s="298">
        <f>402740.4*4</f>
        <v>1610961.6</v>
      </c>
      <c r="F25" s="299">
        <f>402740.4*10</f>
        <v>4027404</v>
      </c>
    </row>
    <row r="27" spans="1:26" ht="20.25" customHeight="1" thickBot="1" x14ac:dyDescent="0.3">
      <c r="A27" s="307"/>
      <c r="B27" s="461" t="s">
        <v>821</v>
      </c>
      <c r="C27" s="462"/>
      <c r="D27" s="462"/>
      <c r="E27" s="1"/>
      <c r="F27" s="1"/>
      <c r="G27" s="1"/>
      <c r="H27" s="1"/>
      <c r="I27" s="1"/>
      <c r="J27" s="1"/>
      <c r="K27" s="1"/>
      <c r="L27" s="1"/>
      <c r="M27" s="1"/>
      <c r="N27" s="1"/>
      <c r="O27" s="1"/>
      <c r="P27" s="1"/>
      <c r="Q27" s="1"/>
      <c r="R27" s="1"/>
      <c r="S27" s="1"/>
      <c r="T27" s="1"/>
      <c r="U27" s="1"/>
      <c r="V27" s="1"/>
      <c r="W27" s="1"/>
      <c r="X27" s="1"/>
      <c r="Y27" s="1"/>
      <c r="Z27" s="1"/>
    </row>
    <row r="28" spans="1:26" ht="20.25" customHeight="1" x14ac:dyDescent="0.25">
      <c r="A28" s="307"/>
      <c r="B28" s="463" t="s">
        <v>822</v>
      </c>
      <c r="C28" s="464"/>
      <c r="D28" s="325"/>
      <c r="E28" s="1"/>
      <c r="F28" s="1"/>
      <c r="G28" s="1"/>
      <c r="H28" s="1"/>
      <c r="I28" s="1"/>
      <c r="J28" s="1"/>
      <c r="K28" s="1"/>
      <c r="L28" s="1"/>
      <c r="M28" s="1"/>
      <c r="N28" s="1"/>
      <c r="O28" s="1"/>
      <c r="P28" s="1"/>
      <c r="Q28" s="1"/>
      <c r="R28" s="1"/>
      <c r="S28" s="1"/>
      <c r="T28" s="1"/>
      <c r="U28" s="1"/>
      <c r="V28" s="1"/>
      <c r="W28" s="1"/>
      <c r="X28" s="1"/>
      <c r="Y28" s="1"/>
      <c r="Z28" s="1"/>
    </row>
    <row r="29" spans="1:26" ht="30" customHeight="1" x14ac:dyDescent="0.25">
      <c r="A29" s="307"/>
      <c r="B29" s="391" t="s">
        <v>823</v>
      </c>
      <c r="C29" s="460"/>
      <c r="D29" s="327"/>
      <c r="E29" s="1"/>
      <c r="F29" s="1"/>
      <c r="G29" s="1"/>
      <c r="H29" s="1"/>
      <c r="I29" s="1"/>
      <c r="J29" s="1"/>
      <c r="K29" s="1"/>
      <c r="L29" s="1"/>
      <c r="M29" s="1"/>
      <c r="N29" s="1"/>
      <c r="O29" s="1"/>
      <c r="P29" s="1"/>
      <c r="Q29" s="1"/>
      <c r="R29" s="1"/>
      <c r="S29" s="1"/>
      <c r="T29" s="1"/>
      <c r="U29" s="1"/>
      <c r="V29" s="1"/>
      <c r="W29" s="1"/>
      <c r="X29" s="1"/>
      <c r="Y29" s="1"/>
      <c r="Z29" s="1"/>
    </row>
    <row r="30" spans="1:26" ht="26.25" customHeight="1" x14ac:dyDescent="0.25">
      <c r="A30" s="307"/>
      <c r="B30" s="391" t="s">
        <v>824</v>
      </c>
      <c r="C30" s="460"/>
      <c r="D30" s="327"/>
      <c r="E30" s="1"/>
      <c r="F30" s="1"/>
      <c r="G30" s="1"/>
      <c r="H30" s="1"/>
      <c r="I30" s="1"/>
      <c r="J30" s="1"/>
      <c r="K30" s="1"/>
      <c r="L30" s="1"/>
      <c r="M30" s="1"/>
      <c r="N30" s="1"/>
      <c r="O30" s="1"/>
      <c r="P30" s="1"/>
      <c r="Q30" s="1"/>
      <c r="R30" s="1"/>
      <c r="S30" s="1"/>
      <c r="T30" s="1"/>
      <c r="U30" s="1"/>
      <c r="V30" s="1"/>
      <c r="W30" s="1"/>
      <c r="X30" s="1"/>
      <c r="Y30" s="1"/>
      <c r="Z30" s="1"/>
    </row>
    <row r="31" spans="1:26" ht="36.75" customHeight="1" x14ac:dyDescent="0.25">
      <c r="A31" s="307"/>
      <c r="B31" s="391" t="s">
        <v>825</v>
      </c>
      <c r="C31" s="460"/>
      <c r="D31" s="327"/>
      <c r="E31" s="1"/>
      <c r="F31" s="1"/>
      <c r="G31" s="1"/>
      <c r="H31" s="1"/>
      <c r="I31" s="1"/>
      <c r="J31" s="1"/>
      <c r="K31" s="1"/>
      <c r="L31" s="1"/>
      <c r="M31" s="1"/>
      <c r="N31" s="1"/>
      <c r="O31" s="1"/>
      <c r="P31" s="1"/>
      <c r="Q31" s="1"/>
      <c r="R31" s="1"/>
      <c r="S31" s="1"/>
      <c r="T31" s="1"/>
      <c r="U31" s="1"/>
      <c r="V31" s="1"/>
      <c r="W31" s="1"/>
      <c r="X31" s="1"/>
      <c r="Y31" s="1"/>
      <c r="Z31" s="1"/>
    </row>
    <row r="32" spans="1:26" ht="20.25" customHeight="1" x14ac:dyDescent="0.25">
      <c r="A32" s="307"/>
      <c r="B32" s="457" t="s">
        <v>826</v>
      </c>
      <c r="C32" s="458"/>
      <c r="D32" s="459"/>
      <c r="E32" s="1"/>
      <c r="F32" s="1"/>
      <c r="G32" s="1"/>
      <c r="H32" s="1"/>
      <c r="I32" s="1"/>
      <c r="J32" s="1"/>
      <c r="K32" s="1"/>
      <c r="L32" s="1"/>
      <c r="M32" s="1"/>
      <c r="N32" s="1"/>
      <c r="O32" s="1"/>
      <c r="P32" s="1"/>
      <c r="Q32" s="1"/>
      <c r="R32" s="1"/>
      <c r="S32" s="1"/>
      <c r="T32" s="1"/>
      <c r="U32" s="1"/>
      <c r="V32" s="1"/>
      <c r="W32" s="1"/>
      <c r="X32" s="1"/>
      <c r="Y32" s="1"/>
      <c r="Z32" s="1"/>
    </row>
    <row r="33" spans="1:26" ht="20.25" customHeight="1" x14ac:dyDescent="0.25">
      <c r="A33" s="307"/>
      <c r="B33" s="391" t="s">
        <v>827</v>
      </c>
      <c r="C33" s="460"/>
      <c r="D33" s="327"/>
      <c r="E33" s="1"/>
      <c r="F33" s="1"/>
      <c r="G33" s="1"/>
      <c r="H33" s="1"/>
      <c r="I33" s="1"/>
      <c r="J33" s="1"/>
      <c r="K33" s="1"/>
      <c r="L33" s="1"/>
      <c r="M33" s="1"/>
      <c r="N33" s="1"/>
      <c r="O33" s="1"/>
      <c r="P33" s="1"/>
      <c r="Q33" s="1"/>
      <c r="R33" s="1"/>
      <c r="S33" s="1"/>
      <c r="T33" s="1"/>
      <c r="U33" s="1"/>
      <c r="V33" s="1"/>
      <c r="W33" s="1"/>
      <c r="X33" s="1"/>
      <c r="Y33" s="1"/>
      <c r="Z33" s="1"/>
    </row>
    <row r="34" spans="1:26" ht="20.25" customHeight="1" x14ac:dyDescent="0.25">
      <c r="A34" s="307"/>
      <c r="B34" s="391" t="s">
        <v>828</v>
      </c>
      <c r="C34" s="460"/>
      <c r="D34" s="327"/>
      <c r="E34" s="1"/>
      <c r="F34" s="1"/>
      <c r="G34" s="1"/>
      <c r="H34" s="1"/>
      <c r="I34" s="1"/>
      <c r="J34" s="1"/>
      <c r="K34" s="1"/>
      <c r="L34" s="1"/>
      <c r="M34" s="1"/>
      <c r="N34" s="1"/>
      <c r="O34" s="1"/>
      <c r="P34" s="1"/>
      <c r="Q34" s="1"/>
      <c r="R34" s="1"/>
      <c r="S34" s="1"/>
      <c r="T34" s="1"/>
      <c r="U34" s="1"/>
      <c r="V34" s="1"/>
      <c r="W34" s="1"/>
      <c r="X34" s="1"/>
      <c r="Y34" s="1"/>
      <c r="Z34" s="1"/>
    </row>
    <row r="35" spans="1:26" ht="20.25" customHeight="1" x14ac:dyDescent="0.25">
      <c r="A35" s="307"/>
      <c r="B35" s="391" t="s">
        <v>829</v>
      </c>
      <c r="C35" s="460"/>
      <c r="D35" s="327"/>
      <c r="E35" s="1"/>
      <c r="F35" s="1"/>
      <c r="G35" s="1"/>
      <c r="H35" s="1"/>
      <c r="I35" s="1"/>
      <c r="J35" s="1"/>
      <c r="K35" s="1"/>
      <c r="L35" s="1"/>
      <c r="M35" s="1"/>
      <c r="N35" s="1"/>
      <c r="O35" s="1"/>
      <c r="P35" s="1"/>
      <c r="Q35" s="1"/>
      <c r="R35" s="1"/>
      <c r="S35" s="1"/>
      <c r="T35" s="1"/>
      <c r="U35" s="1"/>
      <c r="V35" s="1"/>
      <c r="W35" s="1"/>
      <c r="X35" s="1"/>
      <c r="Y35" s="1"/>
      <c r="Z35" s="1"/>
    </row>
    <row r="36" spans="1:26" ht="20.25" customHeight="1" x14ac:dyDescent="0.25">
      <c r="A36" s="307"/>
      <c r="B36" s="391" t="s">
        <v>830</v>
      </c>
      <c r="C36" s="460"/>
      <c r="D36" s="327"/>
      <c r="E36" s="1"/>
      <c r="F36" s="1"/>
      <c r="G36" s="1"/>
      <c r="H36" s="1"/>
      <c r="I36" s="1"/>
      <c r="J36" s="1"/>
      <c r="K36" s="1"/>
      <c r="L36" s="1"/>
      <c r="M36" s="1"/>
      <c r="N36" s="1"/>
      <c r="O36" s="1"/>
      <c r="P36" s="1"/>
      <c r="Q36" s="1"/>
      <c r="R36" s="1"/>
      <c r="S36" s="1"/>
      <c r="T36" s="1"/>
      <c r="U36" s="1"/>
      <c r="V36" s="1"/>
      <c r="W36" s="1"/>
      <c r="X36" s="1"/>
      <c r="Y36" s="1"/>
      <c r="Z36" s="1"/>
    </row>
    <row r="37" spans="1:26" ht="20.25" customHeight="1" thickBot="1" x14ac:dyDescent="0.3">
      <c r="A37" s="307"/>
      <c r="B37" s="455" t="s">
        <v>831</v>
      </c>
      <c r="C37" s="456"/>
      <c r="D37" s="393"/>
      <c r="E37" s="1"/>
      <c r="F37" s="1"/>
      <c r="G37" s="1"/>
      <c r="H37" s="1"/>
      <c r="I37" s="1"/>
      <c r="J37" s="1"/>
      <c r="K37" s="1"/>
      <c r="L37" s="1"/>
      <c r="M37" s="1"/>
      <c r="N37" s="1"/>
      <c r="O37" s="1"/>
      <c r="P37" s="1"/>
      <c r="Q37" s="1"/>
      <c r="R37" s="1"/>
      <c r="S37" s="1"/>
      <c r="T37" s="1"/>
      <c r="U37" s="1"/>
      <c r="V37" s="1"/>
      <c r="W37" s="1"/>
      <c r="X37" s="1"/>
      <c r="Y37" s="1"/>
      <c r="Z37" s="1"/>
    </row>
  </sheetData>
  <mergeCells count="21">
    <mergeCell ref="A11:A24"/>
    <mergeCell ref="A1:F1"/>
    <mergeCell ref="A2:F2"/>
    <mergeCell ref="A3:F3"/>
    <mergeCell ref="A4:F4"/>
    <mergeCell ref="A5:F5"/>
    <mergeCell ref="A6:F6"/>
    <mergeCell ref="A7:F7"/>
    <mergeCell ref="E11:E24"/>
    <mergeCell ref="F11:F24"/>
    <mergeCell ref="B27:D27"/>
    <mergeCell ref="B28:D28"/>
    <mergeCell ref="B29:D29"/>
    <mergeCell ref="B30:D30"/>
    <mergeCell ref="B31:D31"/>
    <mergeCell ref="B37:D37"/>
    <mergeCell ref="B32:D32"/>
    <mergeCell ref="B33:D33"/>
    <mergeCell ref="B34:D34"/>
    <mergeCell ref="B35:D35"/>
    <mergeCell ref="B36:D36"/>
  </mergeCells>
  <printOptions horizontalCentered="1"/>
  <pageMargins left="0.70866141732283472" right="0.70866141732283472" top="0.55118110236220474" bottom="0.55118110236220474" header="0.31496062992125984" footer="0.31496062992125984"/>
  <pageSetup paperSize="9" scale="79" fitToHeight="0"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1ba43e5-b483-43d5-918a-3aa83a4e53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353A4E57B432D4D80E8916E757AD763" ma:contentTypeVersion="7" ma:contentTypeDescription="Crear nuevo documento." ma:contentTypeScope="" ma:versionID="0e196145e9849f23d96d0f22b9161ee9">
  <xsd:schema xmlns:xsd="http://www.w3.org/2001/XMLSchema" xmlns:xs="http://www.w3.org/2001/XMLSchema" xmlns:p="http://schemas.microsoft.com/office/2006/metadata/properties" xmlns:ns3="f1ba43e5-b483-43d5-918a-3aa83a4e53dd" xmlns:ns4="d246ba5e-c2c8-4a6f-92da-e071e964b192" targetNamespace="http://schemas.microsoft.com/office/2006/metadata/properties" ma:root="true" ma:fieldsID="10c86d4f65298f135255301e25e7f425" ns3:_="" ns4:_="">
    <xsd:import namespace="f1ba43e5-b483-43d5-918a-3aa83a4e53dd"/>
    <xsd:import namespace="d246ba5e-c2c8-4a6f-92da-e071e964b192"/>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a43e5-b483-43d5-918a-3aa83a4e5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6ba5e-c2c8-4a6f-92da-e071e964b19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33C081-2A0D-4679-89D5-8AEDE402EF8D}">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f1ba43e5-b483-43d5-918a-3aa83a4e53dd"/>
    <ds:schemaRef ds:uri="d246ba5e-c2c8-4a6f-92da-e071e964b19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F4014A-6EBF-4A02-90B2-8A101D6DDB74}">
  <ds:schemaRefs>
    <ds:schemaRef ds:uri="http://schemas.microsoft.com/sharepoint/v3/contenttype/forms"/>
  </ds:schemaRefs>
</ds:datastoreItem>
</file>

<file path=customXml/itemProps3.xml><?xml version="1.0" encoding="utf-8"?>
<ds:datastoreItem xmlns:ds="http://schemas.openxmlformats.org/officeDocument/2006/customXml" ds:itemID="{8F66944F-4B17-4328-B262-60FBC84F6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a43e5-b483-43d5-918a-3aa83a4e53dd"/>
    <ds:schemaRef ds:uri="d246ba5e-c2c8-4a6f-92da-e071e964b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A1 INJERTOS</vt:lpstr>
      <vt:lpstr>A2 RODILLA</vt:lpstr>
      <vt:lpstr>A3 CADERA</vt:lpstr>
      <vt:lpstr>A4 COLUMNA</vt:lpstr>
      <vt:lpstr>A5 TRAUMA</vt:lpstr>
      <vt:lpstr>A6 ARTROSCOPIA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bsanchez</dc:creator>
  <cp:lastModifiedBy>Isaac Valverde</cp:lastModifiedBy>
  <cp:lastPrinted>2025-07-28T21:02:48Z</cp:lastPrinted>
  <dcterms:created xsi:type="dcterms:W3CDTF">2011-09-13T21:09:45Z</dcterms:created>
  <dcterms:modified xsi:type="dcterms:W3CDTF">2025-07-28T21:02:52Z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0x0101006353A4E57B432D4D80E8916E757AD763</vt:lpwstr>
  </property>
</Properties>
</file>